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192.168.1.3\05_customer\顧客管理\た　太陽テクノリサーチ(株)\2 WEB\WEB-アスベスト\●素材\20251104_分析依頼書\"/>
    </mc:Choice>
  </mc:AlternateContent>
  <xr:revisionPtr revIDLastSave="0" documentId="13_ncr:1_{3889CE4E-121F-463D-983C-E6D36072DF65}" xr6:coauthVersionLast="47" xr6:coauthVersionMax="47" xr10:uidLastSave="{00000000-0000-0000-0000-000000000000}"/>
  <workbookProtection workbookAlgorithmName="SHA-512" workbookHashValue="vjBZLi6UnUrtbzKsY2yiwC2e5cbrPNtO/+mnjFIi02P4XUSD2zT0vZ92QwQeF7otfR92EE0VnMFoyhjehatvZQ==" workbookSaltValue="Q7hkLUCOUdeRAbqLcU3iiQ==" workbookSpinCount="100000" lockStructure="1"/>
  <bookViews>
    <workbookView xWindow="29925" yWindow="1125" windowWidth="21600" windowHeight="11295" activeTab="1" xr2:uid="{D6744ACE-926F-4117-8123-9698BA13B61B}"/>
  </bookViews>
  <sheets>
    <sheet name="【免責事項】 " sheetId="9" r:id="rId1"/>
    <sheet name="【分析依頼書】" sheetId="6" r:id="rId2"/>
    <sheet name="【試料追加シート】" sheetId="7" r:id="rId3"/>
    <sheet name="【分析試料量・梱包】 " sheetId="12" r:id="rId4"/>
    <sheet name="分析料金表" sheetId="11" state="hidden" r:id="rId5"/>
  </sheets>
  <definedNames>
    <definedName name="_xlnm._FilterDatabase" localSheetId="1" hidden="1">【分析依頼書】!$A$1:$BF$3</definedName>
    <definedName name="_xlnm.Print_Area" localSheetId="2">【試料追加シート】!$A:$Z</definedName>
    <definedName name="_xlnm.Print_Area" localSheetId="1">【分析依頼書】!$A$4:$L$73</definedName>
    <definedName name="_xlnm.Print_Area" localSheetId="0">'【免責事項】 '!$A$1:$O$51</definedName>
    <definedName name="_xlnm.Print_Titles" localSheetId="0">'【免責事項】 '!$1:$1</definedName>
    <definedName name="分析料金表">分析料金表!$B$1:$K$18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 i="7" l="1"/>
  <c r="AX6" i="6"/>
  <c r="AP103" i="7"/>
  <c r="AN103" i="7"/>
  <c r="AM103" i="7" a="1"/>
  <c r="AM103" i="7" s="1"/>
  <c r="AL103" i="7" a="1"/>
  <c r="AL103" i="7" s="1"/>
  <c r="AP102" i="7"/>
  <c r="AN102" i="7"/>
  <c r="AM102" i="7"/>
  <c r="AM102" i="7" a="1"/>
  <c r="AL102" i="7"/>
  <c r="AL102" i="7" a="1"/>
  <c r="AP101" i="7"/>
  <c r="AN101" i="7"/>
  <c r="AM101" i="7" a="1"/>
  <c r="AM101" i="7" s="1"/>
  <c r="AL101" i="7" a="1"/>
  <c r="AL101" i="7" s="1"/>
  <c r="AP100" i="7"/>
  <c r="AN100" i="7"/>
  <c r="AM100" i="7" a="1"/>
  <c r="AM100" i="7" s="1"/>
  <c r="AL100" i="7"/>
  <c r="AL100" i="7" a="1"/>
  <c r="AP99" i="7"/>
  <c r="AN99" i="7"/>
  <c r="AM99" i="7" a="1"/>
  <c r="AM99" i="7" s="1"/>
  <c r="AL99" i="7" a="1"/>
  <c r="AL99" i="7" s="1"/>
  <c r="AP98" i="7"/>
  <c r="AN98" i="7"/>
  <c r="AM98" i="7" a="1"/>
  <c r="AM98" i="7" s="1"/>
  <c r="AL98" i="7"/>
  <c r="AL98" i="7" a="1"/>
  <c r="AP97" i="7"/>
  <c r="AN97" i="7"/>
  <c r="AM97" i="7" a="1"/>
  <c r="AM97" i="7" s="1"/>
  <c r="AL97" i="7" a="1"/>
  <c r="AL97" i="7" s="1"/>
  <c r="AP96" i="7"/>
  <c r="AN96" i="7"/>
  <c r="AM96" i="7" a="1"/>
  <c r="AM96" i="7" s="1"/>
  <c r="AL96" i="7"/>
  <c r="AL96" i="7" a="1"/>
  <c r="AP95" i="7"/>
  <c r="AN95" i="7"/>
  <c r="AM95" i="7" a="1"/>
  <c r="AM95" i="7" s="1"/>
  <c r="AL95" i="7" a="1"/>
  <c r="AL95" i="7" s="1"/>
  <c r="AP94" i="7"/>
  <c r="AN94" i="7"/>
  <c r="AM94" i="7" a="1"/>
  <c r="AM94" i="7" s="1"/>
  <c r="AL94" i="7"/>
  <c r="AL94" i="7" a="1"/>
  <c r="AP93" i="7"/>
  <c r="AN93" i="7"/>
  <c r="AM93" i="7" a="1"/>
  <c r="AM93" i="7" s="1"/>
  <c r="AL93" i="7" a="1"/>
  <c r="AL93" i="7" s="1"/>
  <c r="AP92" i="7"/>
  <c r="AN92" i="7"/>
  <c r="AM92" i="7" a="1"/>
  <c r="AM92" i="7" s="1"/>
  <c r="AL92" i="7"/>
  <c r="AL92" i="7" a="1"/>
  <c r="AP91" i="7"/>
  <c r="AN91" i="7"/>
  <c r="AM91" i="7" a="1"/>
  <c r="AM91" i="7" s="1"/>
  <c r="AL91" i="7" a="1"/>
  <c r="AL91" i="7" s="1"/>
  <c r="AP90" i="7"/>
  <c r="AN90" i="7"/>
  <c r="AM90" i="7" a="1"/>
  <c r="AM90" i="7" s="1"/>
  <c r="AL90" i="7"/>
  <c r="AL90" i="7" a="1"/>
  <c r="AP89" i="7"/>
  <c r="AN89" i="7"/>
  <c r="AM89" i="7" a="1"/>
  <c r="AM89" i="7" s="1"/>
  <c r="AL89" i="7" a="1"/>
  <c r="AL89" i="7" s="1"/>
  <c r="AP88" i="7"/>
  <c r="AN88" i="7"/>
  <c r="AM88" i="7" a="1"/>
  <c r="AM88" i="7" s="1"/>
  <c r="AL88" i="7"/>
  <c r="AL88" i="7" a="1"/>
  <c r="AP87" i="7"/>
  <c r="AN87" i="7"/>
  <c r="AM87" i="7" a="1"/>
  <c r="AM87" i="7" s="1"/>
  <c r="AL87" i="7" a="1"/>
  <c r="AL87" i="7" s="1"/>
  <c r="AP86" i="7"/>
  <c r="AN86" i="7"/>
  <c r="AM86" i="7" a="1"/>
  <c r="AM86" i="7" s="1"/>
  <c r="AL86" i="7"/>
  <c r="AL86" i="7" a="1"/>
  <c r="AP85" i="7"/>
  <c r="AN85" i="7"/>
  <c r="AM85" i="7" a="1"/>
  <c r="AM85" i="7" s="1"/>
  <c r="AL85" i="7" a="1"/>
  <c r="AL85" i="7" s="1"/>
  <c r="AP84" i="7"/>
  <c r="AN84" i="7"/>
  <c r="AM84" i="7" a="1"/>
  <c r="AM84" i="7" s="1"/>
  <c r="AL84" i="7"/>
  <c r="AL84" i="7" a="1"/>
  <c r="AP83" i="7"/>
  <c r="AN83" i="7"/>
  <c r="AM83" i="7" a="1"/>
  <c r="AM83" i="7" s="1"/>
  <c r="AL83" i="7" a="1"/>
  <c r="AL83" i="7" s="1"/>
  <c r="AP82" i="7"/>
  <c r="AN82" i="7"/>
  <c r="AM82" i="7" a="1"/>
  <c r="AM82" i="7" s="1"/>
  <c r="AL82" i="7"/>
  <c r="AL82" i="7" a="1"/>
  <c r="AP81" i="7"/>
  <c r="AN81" i="7"/>
  <c r="AM81" i="7" a="1"/>
  <c r="AM81" i="7" s="1"/>
  <c r="AL81" i="7" a="1"/>
  <c r="AL81" i="7" s="1"/>
  <c r="AP80" i="7"/>
  <c r="AN80" i="7"/>
  <c r="AM80" i="7" a="1"/>
  <c r="AM80" i="7" s="1"/>
  <c r="AL80" i="7"/>
  <c r="AL80" i="7" a="1"/>
  <c r="AP79" i="7"/>
  <c r="AN79" i="7"/>
  <c r="AM79" i="7" a="1"/>
  <c r="AM79" i="7" s="1"/>
  <c r="AL79" i="7" a="1"/>
  <c r="AL79" i="7" s="1"/>
  <c r="AP78" i="7"/>
  <c r="AN78" i="7"/>
  <c r="AM78" i="7" a="1"/>
  <c r="AM78" i="7" s="1"/>
  <c r="AL78" i="7"/>
  <c r="AL78" i="7" a="1"/>
  <c r="AP77" i="7"/>
  <c r="AN77" i="7"/>
  <c r="AM77" i="7" a="1"/>
  <c r="AM77" i="7" s="1"/>
  <c r="AL77" i="7" a="1"/>
  <c r="AL77" i="7" s="1"/>
  <c r="AP76" i="7"/>
  <c r="AN76" i="7"/>
  <c r="AM76" i="7" a="1"/>
  <c r="AM76" i="7" s="1"/>
  <c r="AL76" i="7"/>
  <c r="AL76" i="7" a="1"/>
  <c r="AP75" i="7"/>
  <c r="AN75" i="7"/>
  <c r="AM75" i="7" a="1"/>
  <c r="AM75" i="7" s="1"/>
  <c r="AL75" i="7" a="1"/>
  <c r="AL75" i="7" s="1"/>
  <c r="AP74" i="7"/>
  <c r="AN74" i="7"/>
  <c r="AM74" i="7" a="1"/>
  <c r="AM74" i="7" s="1"/>
  <c r="AL74" i="7"/>
  <c r="AL74" i="7" a="1"/>
  <c r="AP73" i="7"/>
  <c r="AN73" i="7"/>
  <c r="AM73" i="7" a="1"/>
  <c r="AM73" i="7" s="1"/>
  <c r="AL73" i="7" a="1"/>
  <c r="AL73" i="7" s="1"/>
  <c r="AP72" i="7"/>
  <c r="AN72" i="7"/>
  <c r="AM72" i="7" a="1"/>
  <c r="AM72" i="7" s="1"/>
  <c r="AL72" i="7"/>
  <c r="AL72" i="7" a="1"/>
  <c r="AP71" i="7"/>
  <c r="AN71" i="7"/>
  <c r="AM71" i="7" a="1"/>
  <c r="AM71" i="7" s="1"/>
  <c r="AL71" i="7" a="1"/>
  <c r="AL71" i="7" s="1"/>
  <c r="AP70" i="7"/>
  <c r="AN70" i="7"/>
  <c r="AM70" i="7" a="1"/>
  <c r="AM70" i="7" s="1"/>
  <c r="AL70" i="7"/>
  <c r="AL70" i="7" a="1"/>
  <c r="AP69" i="7"/>
  <c r="AN69" i="7"/>
  <c r="AM69" i="7" a="1"/>
  <c r="AM69" i="7" s="1"/>
  <c r="AL69" i="7" a="1"/>
  <c r="AL69" i="7" s="1"/>
  <c r="AP68" i="7"/>
  <c r="AN68" i="7"/>
  <c r="AM68" i="7" a="1"/>
  <c r="AM68" i="7" s="1"/>
  <c r="AL68" i="7"/>
  <c r="AL68" i="7" a="1"/>
  <c r="AP67" i="7"/>
  <c r="AN67" i="7"/>
  <c r="AM67" i="7" a="1"/>
  <c r="AM67" i="7" s="1"/>
  <c r="AL67" i="7" a="1"/>
  <c r="AL67" i="7" s="1"/>
  <c r="AP66" i="7"/>
  <c r="AN66" i="7"/>
  <c r="AM66" i="7" a="1"/>
  <c r="AM66" i="7" s="1"/>
  <c r="AL66" i="7"/>
  <c r="AL66" i="7" a="1"/>
  <c r="AP65" i="7"/>
  <c r="AN65" i="7"/>
  <c r="AM65" i="7" a="1"/>
  <c r="AM65" i="7" s="1"/>
  <c r="AL65" i="7" a="1"/>
  <c r="AL65" i="7" s="1"/>
  <c r="AP64" i="7"/>
  <c r="AN64" i="7"/>
  <c r="AM64" i="7" a="1"/>
  <c r="AM64" i="7" s="1"/>
  <c r="AL64" i="7"/>
  <c r="AL64" i="7" a="1"/>
  <c r="AP63" i="7"/>
  <c r="AN63" i="7"/>
  <c r="AM63" i="7" a="1"/>
  <c r="AM63" i="7" s="1"/>
  <c r="AL63" i="7" a="1"/>
  <c r="AL63" i="7" s="1"/>
  <c r="AP62" i="7"/>
  <c r="AN62" i="7"/>
  <c r="AM62" i="7" a="1"/>
  <c r="AM62" i="7" s="1"/>
  <c r="AL62" i="7"/>
  <c r="AL62" i="7" a="1"/>
  <c r="AP61" i="7"/>
  <c r="AN61" i="7"/>
  <c r="AM61" i="7" a="1"/>
  <c r="AM61" i="7" s="1"/>
  <c r="AL61" i="7" a="1"/>
  <c r="AL61" i="7" s="1"/>
  <c r="AP60" i="7"/>
  <c r="AN60" i="7"/>
  <c r="AM60" i="7" a="1"/>
  <c r="AM60" i="7" s="1"/>
  <c r="AL60" i="7"/>
  <c r="AL60" i="7" a="1"/>
  <c r="AP59" i="7"/>
  <c r="AN59" i="7"/>
  <c r="AM59" i="7" a="1"/>
  <c r="AM59" i="7" s="1"/>
  <c r="AL59" i="7" a="1"/>
  <c r="AL59" i="7" s="1"/>
  <c r="AP58" i="7"/>
  <c r="AN58" i="7"/>
  <c r="AM58" i="7" a="1"/>
  <c r="AM58" i="7" s="1"/>
  <c r="AL58" i="7"/>
  <c r="AL58" i="7" a="1"/>
  <c r="AP57" i="7"/>
  <c r="AN57" i="7"/>
  <c r="AM57" i="7" a="1"/>
  <c r="AM57" i="7" s="1"/>
  <c r="AL57" i="7" a="1"/>
  <c r="AL57" i="7" s="1"/>
  <c r="AP56" i="7"/>
  <c r="AN56" i="7"/>
  <c r="AM56" i="7" a="1"/>
  <c r="AM56" i="7" s="1"/>
  <c r="AL56" i="7"/>
  <c r="AL56" i="7" a="1"/>
  <c r="AP55" i="7"/>
  <c r="AN55" i="7"/>
  <c r="AM55" i="7" a="1"/>
  <c r="AM55" i="7" s="1"/>
  <c r="AL55" i="7" a="1"/>
  <c r="AL55" i="7" s="1"/>
  <c r="AP54" i="7"/>
  <c r="AN54" i="7"/>
  <c r="AM54" i="7" a="1"/>
  <c r="AM54" i="7" s="1"/>
  <c r="AL54" i="7"/>
  <c r="AL54" i="7" a="1"/>
  <c r="AP53" i="7"/>
  <c r="AN53" i="7"/>
  <c r="AM53" i="7" a="1"/>
  <c r="AM53" i="7" s="1"/>
  <c r="AL53" i="7" a="1"/>
  <c r="AL53" i="7" s="1"/>
  <c r="AP52" i="7"/>
  <c r="AN52" i="7"/>
  <c r="AM52" i="7" a="1"/>
  <c r="AM52" i="7" s="1"/>
  <c r="AL52" i="7"/>
  <c r="AL52" i="7" a="1"/>
  <c r="AP51" i="7"/>
  <c r="AN51" i="7"/>
  <c r="AM51" i="7" a="1"/>
  <c r="AM51" i="7" s="1"/>
  <c r="AL51" i="7" a="1"/>
  <c r="AL51" i="7" s="1"/>
  <c r="AP50" i="7"/>
  <c r="AN50" i="7"/>
  <c r="AM50" i="7" a="1"/>
  <c r="AM50" i="7" s="1"/>
  <c r="AL50" i="7"/>
  <c r="AL50" i="7" a="1"/>
  <c r="AP49" i="7"/>
  <c r="AN49" i="7"/>
  <c r="AM49" i="7" a="1"/>
  <c r="AM49" i="7" s="1"/>
  <c r="AL49" i="7" a="1"/>
  <c r="AL49" i="7" s="1"/>
  <c r="AP48" i="7"/>
  <c r="AN48" i="7"/>
  <c r="AM48" i="7" a="1"/>
  <c r="AM48" i="7" s="1"/>
  <c r="AL48" i="7"/>
  <c r="AL48" i="7" a="1"/>
  <c r="AP47" i="7"/>
  <c r="AN47" i="7"/>
  <c r="AM47" i="7" a="1"/>
  <c r="AM47" i="7" s="1"/>
  <c r="AL47" i="7" a="1"/>
  <c r="AL47" i="7" s="1"/>
  <c r="AP46" i="7"/>
  <c r="AN46" i="7"/>
  <c r="AM46" i="7" a="1"/>
  <c r="AM46" i="7" s="1"/>
  <c r="AL46" i="7"/>
  <c r="AL46" i="7" a="1"/>
  <c r="AP45" i="7"/>
  <c r="AN45" i="7"/>
  <c r="AM45" i="7" a="1"/>
  <c r="AM45" i="7" s="1"/>
  <c r="AL45" i="7" a="1"/>
  <c r="AL45" i="7" s="1"/>
  <c r="AP44" i="7"/>
  <c r="AN44" i="7"/>
  <c r="AM44" i="7" a="1"/>
  <c r="AM44" i="7" s="1"/>
  <c r="AL44" i="7"/>
  <c r="AL44" i="7" a="1"/>
  <c r="AP43" i="7"/>
  <c r="AN43" i="7"/>
  <c r="AM43" i="7" a="1"/>
  <c r="AM43" i="7" s="1"/>
  <c r="AL43" i="7" a="1"/>
  <c r="AL43" i="7" s="1"/>
  <c r="AP42" i="7"/>
  <c r="AN42" i="7"/>
  <c r="AM42" i="7" a="1"/>
  <c r="AM42" i="7" s="1"/>
  <c r="AL42" i="7"/>
  <c r="AL42" i="7" a="1"/>
  <c r="AP41" i="7"/>
  <c r="AN41" i="7"/>
  <c r="AM41" i="7" a="1"/>
  <c r="AM41" i="7" s="1"/>
  <c r="AL41" i="7" a="1"/>
  <c r="AL41" i="7" s="1"/>
  <c r="AP40" i="7"/>
  <c r="AN40" i="7"/>
  <c r="AM40" i="7" a="1"/>
  <c r="AM40" i="7" s="1"/>
  <c r="AL40" i="7"/>
  <c r="AL40" i="7" a="1"/>
  <c r="AP39" i="7"/>
  <c r="AN39" i="7"/>
  <c r="AM39" i="7" a="1"/>
  <c r="AM39" i="7" s="1"/>
  <c r="AL39" i="7" a="1"/>
  <c r="AL39" i="7" s="1"/>
  <c r="AP38" i="7"/>
  <c r="AN38" i="7"/>
  <c r="AM38" i="7" a="1"/>
  <c r="AM38" i="7" s="1"/>
  <c r="AL38" i="7"/>
  <c r="AL38" i="7" a="1"/>
  <c r="AP37" i="7"/>
  <c r="AN37" i="7"/>
  <c r="AM37" i="7" a="1"/>
  <c r="AM37" i="7" s="1"/>
  <c r="AL37" i="7" a="1"/>
  <c r="AL37" i="7" s="1"/>
  <c r="AP36" i="7"/>
  <c r="AN36" i="7"/>
  <c r="AM36" i="7" a="1"/>
  <c r="AM36" i="7" s="1"/>
  <c r="AL36" i="7"/>
  <c r="AL36" i="7" a="1"/>
  <c r="AP35" i="7"/>
  <c r="AN35" i="7"/>
  <c r="AM35" i="7" a="1"/>
  <c r="AM35" i="7" s="1"/>
  <c r="AL35" i="7" a="1"/>
  <c r="AL35" i="7" s="1"/>
  <c r="AP34" i="7"/>
  <c r="AN34" i="7"/>
  <c r="AM34" i="7" a="1"/>
  <c r="AM34" i="7" s="1"/>
  <c r="AL34" i="7"/>
  <c r="AL34" i="7" a="1"/>
  <c r="AP33" i="7"/>
  <c r="AN33" i="7"/>
  <c r="AM33" i="7" a="1"/>
  <c r="AM33" i="7" s="1"/>
  <c r="AL33" i="7" a="1"/>
  <c r="AL33" i="7" s="1"/>
  <c r="AP32" i="7"/>
  <c r="AN32" i="7"/>
  <c r="AM32" i="7" a="1"/>
  <c r="AM32" i="7" s="1"/>
  <c r="AL32" i="7"/>
  <c r="AL32" i="7" a="1"/>
  <c r="AP31" i="7"/>
  <c r="AN31" i="7"/>
  <c r="AM31" i="7" a="1"/>
  <c r="AM31" i="7" s="1"/>
  <c r="AL31" i="7" a="1"/>
  <c r="AL31" i="7" s="1"/>
  <c r="AP30" i="7"/>
  <c r="AN30" i="7"/>
  <c r="AM30" i="7" a="1"/>
  <c r="AM30" i="7" s="1"/>
  <c r="AL30" i="7"/>
  <c r="AL30" i="7" a="1"/>
  <c r="AP29" i="7"/>
  <c r="AN29" i="7"/>
  <c r="AM29" i="7" a="1"/>
  <c r="AM29" i="7" s="1"/>
  <c r="AL29" i="7" a="1"/>
  <c r="AL29" i="7" s="1"/>
  <c r="AP28" i="7"/>
  <c r="AN28" i="7"/>
  <c r="AM28" i="7" a="1"/>
  <c r="AM28" i="7" s="1"/>
  <c r="AL28" i="7"/>
  <c r="AL28" i="7" a="1"/>
  <c r="AP27" i="7"/>
  <c r="AN27" i="7"/>
  <c r="AM27" i="7" a="1"/>
  <c r="AM27" i="7" s="1"/>
  <c r="AL27" i="7" a="1"/>
  <c r="AL27" i="7" s="1"/>
  <c r="AP26" i="7"/>
  <c r="AN26" i="7"/>
  <c r="AM26" i="7" a="1"/>
  <c r="AM26" i="7" s="1"/>
  <c r="AL26" i="7" a="1"/>
  <c r="AL26" i="7" s="1"/>
  <c r="AP25" i="7"/>
  <c r="AN25" i="7"/>
  <c r="AM25" i="7" a="1"/>
  <c r="AM25" i="7" s="1"/>
  <c r="AL25" i="7" a="1"/>
  <c r="AL25" i="7" s="1"/>
  <c r="AP24" i="7"/>
  <c r="AN24" i="7"/>
  <c r="AM24" i="7" a="1"/>
  <c r="AM24" i="7" s="1"/>
  <c r="AL24" i="7" a="1"/>
  <c r="AL24" i="7" s="1"/>
  <c r="AP23" i="7"/>
  <c r="AN23" i="7"/>
  <c r="AM23" i="7" a="1"/>
  <c r="AM23" i="7" s="1"/>
  <c r="AL23" i="7" a="1"/>
  <c r="AL23" i="7" s="1"/>
  <c r="AM20" i="7" a="1"/>
  <c r="AM20" i="7" s="1"/>
  <c r="AK18" i="7"/>
  <c r="AK18" i="7" a="1"/>
  <c r="AJ18" i="7" a="1"/>
  <c r="AJ18" i="7" s="1"/>
  <c r="AI18" i="7" a="1"/>
  <c r="AI18" i="7" s="1"/>
  <c r="AH18" i="7"/>
  <c r="AH18" i="7" a="1"/>
  <c r="AC18" i="7" a="1"/>
  <c r="AC18" i="7" s="1"/>
  <c r="AP17" i="7"/>
  <c r="AL17" i="7" a="1"/>
  <c r="AL17" i="7" s="1"/>
  <c r="AK17" i="7"/>
  <c r="AK17" i="7" a="1"/>
  <c r="AJ17" i="7" a="1"/>
  <c r="AJ17" i="7" s="1"/>
  <c r="AI17" i="7" a="1"/>
  <c r="AI17" i="7" s="1"/>
  <c r="AH17" i="7"/>
  <c r="AH17" i="7" a="1"/>
  <c r="AC17" i="7"/>
  <c r="AN17" i="7" s="1"/>
  <c r="AC17" i="7" a="1"/>
  <c r="AK16" i="7"/>
  <c r="AK16" i="7" a="1"/>
  <c r="AJ16" i="7" a="1"/>
  <c r="AJ16" i="7" s="1"/>
  <c r="AI16" i="7" a="1"/>
  <c r="AI16" i="7" s="1"/>
  <c r="AH16" i="7"/>
  <c r="AH16" i="7" a="1"/>
  <c r="AC16" i="7" a="1"/>
  <c r="AC16" i="7" s="1"/>
  <c r="AP15" i="7"/>
  <c r="AN15" i="7"/>
  <c r="AL15" i="7" a="1"/>
  <c r="AL15" i="7" s="1"/>
  <c r="AK15" i="7"/>
  <c r="AK15" i="7" a="1"/>
  <c r="AJ15" i="7" a="1"/>
  <c r="AJ15" i="7" s="1"/>
  <c r="AI15" i="7" a="1"/>
  <c r="AI15" i="7" s="1"/>
  <c r="AH15" i="7"/>
  <c r="AH15" i="7" a="1"/>
  <c r="AC15" i="7"/>
  <c r="AD15" i="7" s="1"/>
  <c r="AC15" i="7" a="1"/>
  <c r="AK14" i="7"/>
  <c r="AK14" i="7" a="1"/>
  <c r="AJ14" i="7" a="1"/>
  <c r="AJ14" i="7" s="1"/>
  <c r="AI14" i="7" a="1"/>
  <c r="AI14" i="7" s="1"/>
  <c r="AH14" i="7"/>
  <c r="AH14" i="7" a="1"/>
  <c r="AC14" i="7" a="1"/>
  <c r="AC14" i="7" s="1"/>
  <c r="AP13" i="7"/>
  <c r="AN13" i="7"/>
  <c r="AL13" i="7" a="1"/>
  <c r="AL13" i="7" s="1"/>
  <c r="AK13" i="7"/>
  <c r="AK13" i="7" a="1"/>
  <c r="AJ13" i="7" a="1"/>
  <c r="AJ13" i="7" s="1"/>
  <c r="AI13" i="7" a="1"/>
  <c r="AI13" i="7" s="1"/>
  <c r="AH13" i="7"/>
  <c r="AH13" i="7" a="1"/>
  <c r="AC13" i="7"/>
  <c r="AD13" i="7" s="1"/>
  <c r="AC13" i="7" a="1"/>
  <c r="AK12" i="7"/>
  <c r="AK12" i="7" a="1"/>
  <c r="AJ12" i="7" a="1"/>
  <c r="AJ12" i="7" s="1"/>
  <c r="AI12" i="7" a="1"/>
  <c r="AI12" i="7" s="1"/>
  <c r="AH12" i="7"/>
  <c r="AH12" i="7" a="1"/>
  <c r="AC12" i="7" a="1"/>
  <c r="AC12" i="7" s="1"/>
  <c r="AP11" i="7"/>
  <c r="AN11" i="7"/>
  <c r="AL11" i="7" a="1"/>
  <c r="AL11" i="7" s="1"/>
  <c r="AK11" i="7"/>
  <c r="AK11" i="7" a="1"/>
  <c r="AJ11" i="7" a="1"/>
  <c r="AJ11" i="7" s="1"/>
  <c r="AI11" i="7" a="1"/>
  <c r="AI11" i="7" s="1"/>
  <c r="AH11" i="7"/>
  <c r="AH11" i="7" a="1"/>
  <c r="AC11" i="7"/>
  <c r="AD11" i="7" s="1"/>
  <c r="AC11" i="7" a="1"/>
  <c r="AK10" i="7"/>
  <c r="AK10" i="7" a="1"/>
  <c r="AJ10" i="7" a="1"/>
  <c r="AJ10" i="7" s="1"/>
  <c r="AI10" i="7" a="1"/>
  <c r="AI10" i="7" s="1"/>
  <c r="AH10" i="7"/>
  <c r="AH10" i="7" a="1"/>
  <c r="AC10" i="7" a="1"/>
  <c r="AC10" i="7" s="1"/>
  <c r="AP9" i="7"/>
  <c r="AN9" i="7"/>
  <c r="AL9" i="7" a="1"/>
  <c r="AL9" i="7" s="1"/>
  <c r="AK9" i="7"/>
  <c r="AK9" i="7" a="1"/>
  <c r="AJ9" i="7" a="1"/>
  <c r="AJ9" i="7" s="1"/>
  <c r="AI9" i="7" a="1"/>
  <c r="AI9" i="7" s="1"/>
  <c r="AH9" i="7"/>
  <c r="AH9" i="7" a="1"/>
  <c r="AC9" i="7"/>
  <c r="AD9" i="7" s="1"/>
  <c r="AC9" i="7" a="1"/>
  <c r="AK8" i="7"/>
  <c r="AK8" i="7" a="1"/>
  <c r="AJ8" i="7" a="1"/>
  <c r="AJ8" i="7" s="1"/>
  <c r="AI8" i="7" a="1"/>
  <c r="AI8" i="7" s="1"/>
  <c r="AH8" i="7"/>
  <c r="AH8" i="7" a="1"/>
  <c r="AC8" i="7" a="1"/>
  <c r="AC8" i="7" s="1"/>
  <c r="AP7" i="7"/>
  <c r="AN7" i="7"/>
  <c r="AL7" i="7" a="1"/>
  <c r="AL7" i="7" s="1"/>
  <c r="AK7" i="7"/>
  <c r="AK7" i="7" a="1"/>
  <c r="AJ7" i="7" a="1"/>
  <c r="AJ7" i="7" s="1"/>
  <c r="AI7" i="7" a="1"/>
  <c r="AI7" i="7" s="1"/>
  <c r="AH7" i="7"/>
  <c r="AH7" i="7" a="1"/>
  <c r="AC7" i="7"/>
  <c r="AD7" i="7" s="1"/>
  <c r="AC7" i="7" a="1"/>
  <c r="AK6" i="7" a="1"/>
  <c r="AK6" i="7" s="1"/>
  <c r="AJ6" i="7" a="1"/>
  <c r="AJ6" i="7" s="1"/>
  <c r="AI6" i="7" a="1"/>
  <c r="AI6" i="7" s="1"/>
  <c r="AH6" i="7" a="1"/>
  <c r="AH6" i="7" s="1"/>
  <c r="AC6" i="7" a="1"/>
  <c r="AC6" i="7" s="1"/>
  <c r="AK5" i="7" a="1"/>
  <c r="AK5" i="7" s="1"/>
  <c r="AJ5" i="7" a="1"/>
  <c r="AJ5" i="7" s="1"/>
  <c r="AI5" i="7" a="1"/>
  <c r="AI5" i="7" s="1"/>
  <c r="AH5" i="7" a="1"/>
  <c r="AH5" i="7" s="1"/>
  <c r="AC5" i="7" a="1"/>
  <c r="AC5" i="7" s="1"/>
  <c r="AA5" i="7" s="1"/>
  <c r="AK4" i="7" a="1"/>
  <c r="AK4" i="7" s="1"/>
  <c r="AJ4" i="7" a="1"/>
  <c r="AJ4" i="7" s="1"/>
  <c r="AI4" i="7" a="1"/>
  <c r="AI4" i="7" s="1"/>
  <c r="AH4" i="7" a="1"/>
  <c r="AH4" i="7" s="1"/>
  <c r="AC4" i="7" a="1"/>
  <c r="AC4" i="7" s="1"/>
  <c r="AB4" i="7"/>
  <c r="AK103" i="7" a="1"/>
  <c r="AK103" i="7" s="1"/>
  <c r="AJ103" i="7" a="1"/>
  <c r="AJ103" i="7" s="1"/>
  <c r="AI103" i="7"/>
  <c r="AI103" i="7" a="1"/>
  <c r="AH103" i="7" a="1"/>
  <c r="AH103" i="7" s="1"/>
  <c r="AC103" i="7" a="1"/>
  <c r="AC103" i="7" s="1"/>
  <c r="AA103" i="7"/>
  <c r="AB103" i="7" s="1"/>
  <c r="AK102" i="7" a="1"/>
  <c r="AK102" i="7" s="1"/>
  <c r="AJ102" i="7" a="1"/>
  <c r="AJ102" i="7" s="1"/>
  <c r="AI102" i="7"/>
  <c r="AI102" i="7" a="1"/>
  <c r="AH102" i="7" a="1"/>
  <c r="AH102" i="7" s="1"/>
  <c r="AC102" i="7" a="1"/>
  <c r="AC102" i="7" s="1"/>
  <c r="AQ101" i="7"/>
  <c r="AK101" i="7" a="1"/>
  <c r="AK101" i="7" s="1"/>
  <c r="AJ101" i="7" a="1"/>
  <c r="AJ101" i="7" s="1"/>
  <c r="AI101" i="7" a="1"/>
  <c r="AI101" i="7" s="1"/>
  <c r="AH101" i="7"/>
  <c r="AH101" i="7" a="1"/>
  <c r="AC101" i="7" a="1"/>
  <c r="AC101" i="7" s="1"/>
  <c r="AK100" i="7" a="1"/>
  <c r="AK100" i="7" s="1"/>
  <c r="AJ100" i="7" a="1"/>
  <c r="AJ100" i="7" s="1"/>
  <c r="AI100" i="7" a="1"/>
  <c r="AI100" i="7" s="1"/>
  <c r="AH100" i="7"/>
  <c r="AH100" i="7" a="1"/>
  <c r="AC100" i="7" a="1"/>
  <c r="AC100" i="7" s="1"/>
  <c r="AK99" i="7"/>
  <c r="AK99" i="7" a="1"/>
  <c r="AJ99" i="7" a="1"/>
  <c r="AJ99" i="7" s="1"/>
  <c r="AI99" i="7"/>
  <c r="AI99" i="7" a="1"/>
  <c r="AH99" i="7" a="1"/>
  <c r="AH99" i="7" s="1"/>
  <c r="AC99" i="7"/>
  <c r="AC99" i="7" a="1"/>
  <c r="AK98" i="7" a="1"/>
  <c r="AK98" i="7" s="1"/>
  <c r="AJ98" i="7" a="1"/>
  <c r="AJ98" i="7" s="1"/>
  <c r="AI98" i="7" a="1"/>
  <c r="AI98" i="7" s="1"/>
  <c r="AH98" i="7" a="1"/>
  <c r="AH98" i="7" s="1"/>
  <c r="AC98" i="7" a="1"/>
  <c r="AC98" i="7" s="1"/>
  <c r="AK97" i="7"/>
  <c r="AK97" i="7" a="1"/>
  <c r="AJ97" i="7" a="1"/>
  <c r="AJ97" i="7" s="1"/>
  <c r="AI97" i="7" a="1"/>
  <c r="AI97" i="7" s="1"/>
  <c r="AH97" i="7"/>
  <c r="AH97" i="7" a="1"/>
  <c r="AG97" i="7"/>
  <c r="AF97" i="7"/>
  <c r="AE97" i="7"/>
  <c r="AC97" i="7"/>
  <c r="AC97" i="7" a="1"/>
  <c r="AK96" i="7" a="1"/>
  <c r="AK96" i="7" s="1"/>
  <c r="AJ96" i="7" a="1"/>
  <c r="AJ96" i="7" s="1"/>
  <c r="AI96" i="7"/>
  <c r="AI96" i="7" a="1"/>
  <c r="AH96" i="7" a="1"/>
  <c r="AH96" i="7" s="1"/>
  <c r="AC96" i="7" a="1"/>
  <c r="AC96" i="7" s="1"/>
  <c r="AK95" i="7"/>
  <c r="AK95" i="7" a="1"/>
  <c r="AJ95" i="7" a="1"/>
  <c r="AJ95" i="7" s="1"/>
  <c r="AI95" i="7"/>
  <c r="AI95" i="7" a="1"/>
  <c r="AH95" i="7" a="1"/>
  <c r="AH95" i="7" s="1"/>
  <c r="AG95" i="7"/>
  <c r="AE95" i="7"/>
  <c r="AD95" i="7"/>
  <c r="AC95" i="7"/>
  <c r="AA95" i="7" s="1"/>
  <c r="AB95" i="7" s="1"/>
  <c r="AC95" i="7" a="1"/>
  <c r="AK94" i="7"/>
  <c r="AK94" i="7" a="1"/>
  <c r="AJ94" i="7" a="1"/>
  <c r="AJ94" i="7" s="1"/>
  <c r="AI94" i="7" a="1"/>
  <c r="AI94" i="7" s="1"/>
  <c r="AH94" i="7"/>
  <c r="AH94" i="7" a="1"/>
  <c r="AC94" i="7"/>
  <c r="AC94" i="7" a="1"/>
  <c r="AK93" i="7" a="1"/>
  <c r="AK93" i="7" s="1"/>
  <c r="AJ93" i="7" a="1"/>
  <c r="AJ93" i="7" s="1"/>
  <c r="AI93" i="7"/>
  <c r="AI93" i="7" a="1"/>
  <c r="AH93" i="7"/>
  <c r="AH93" i="7" a="1"/>
  <c r="AC93" i="7" a="1"/>
  <c r="AC93" i="7" s="1"/>
  <c r="AK92" i="7" a="1"/>
  <c r="AK92" i="7" s="1"/>
  <c r="AJ92" i="7" a="1"/>
  <c r="AJ92" i="7" s="1"/>
  <c r="AI92" i="7" a="1"/>
  <c r="AI92" i="7" s="1"/>
  <c r="AH92" i="7" a="1"/>
  <c r="AH92" i="7" s="1"/>
  <c r="AC92" i="7" a="1"/>
  <c r="AC92" i="7" s="1"/>
  <c r="AK91" i="7"/>
  <c r="AK91" i="7" a="1"/>
  <c r="AJ91" i="7" a="1"/>
  <c r="AJ91" i="7" s="1"/>
  <c r="AI91" i="7"/>
  <c r="AI91" i="7" a="1"/>
  <c r="AH91" i="7"/>
  <c r="AH91" i="7" a="1"/>
  <c r="AG91" i="7"/>
  <c r="AC91" i="7"/>
  <c r="AQ91" i="7" s="1"/>
  <c r="AC91" i="7" a="1"/>
  <c r="AA91" i="7"/>
  <c r="AB91" i="7" s="1"/>
  <c r="AK90" i="7" a="1"/>
  <c r="AK90" i="7" s="1"/>
  <c r="AJ90" i="7" a="1"/>
  <c r="AJ90" i="7" s="1"/>
  <c r="AI90" i="7"/>
  <c r="AI90" i="7" a="1"/>
  <c r="AH90" i="7" a="1"/>
  <c r="AH90" i="7" s="1"/>
  <c r="AC90" i="7" a="1"/>
  <c r="AC90" i="7" s="1"/>
  <c r="AK89" i="7" a="1"/>
  <c r="AK89" i="7" s="1"/>
  <c r="AJ89" i="7" a="1"/>
  <c r="AJ89" i="7" s="1"/>
  <c r="AI89" i="7" a="1"/>
  <c r="AI89" i="7" s="1"/>
  <c r="AH89" i="7"/>
  <c r="AH89" i="7" a="1"/>
  <c r="AC89" i="7" a="1"/>
  <c r="AC89" i="7" s="1"/>
  <c r="AK88" i="7"/>
  <c r="AK88" i="7" a="1"/>
  <c r="AJ88" i="7" a="1"/>
  <c r="AJ88" i="7" s="1"/>
  <c r="AI88" i="7" a="1"/>
  <c r="AI88" i="7" s="1"/>
  <c r="AH88" i="7"/>
  <c r="AH88" i="7" a="1"/>
  <c r="AC88" i="7" a="1"/>
  <c r="AC88" i="7" s="1"/>
  <c r="AK87" i="7"/>
  <c r="AK87" i="7" a="1"/>
  <c r="AJ87" i="7" a="1"/>
  <c r="AJ87" i="7" s="1"/>
  <c r="AI87" i="7"/>
  <c r="AI87" i="7" a="1"/>
  <c r="AH87" i="7" a="1"/>
  <c r="AH87" i="7" s="1"/>
  <c r="AC87" i="7"/>
  <c r="AC87" i="7" a="1"/>
  <c r="AK86" i="7" a="1"/>
  <c r="AK86" i="7" s="1"/>
  <c r="AJ86" i="7" a="1"/>
  <c r="AJ86" i="7" s="1"/>
  <c r="AI86" i="7" a="1"/>
  <c r="AI86" i="7" s="1"/>
  <c r="AH86" i="7" a="1"/>
  <c r="AH86" i="7" s="1"/>
  <c r="AC86" i="7" a="1"/>
  <c r="AC86" i="7" s="1"/>
  <c r="AK85" i="7"/>
  <c r="AK85" i="7" a="1"/>
  <c r="AJ85" i="7" a="1"/>
  <c r="AJ85" i="7" s="1"/>
  <c r="AI85" i="7" a="1"/>
  <c r="AI85" i="7" s="1"/>
  <c r="AH85" i="7"/>
  <c r="AH85" i="7" a="1"/>
  <c r="AG85" i="7"/>
  <c r="AF85" i="7"/>
  <c r="AE85" i="7"/>
  <c r="AC85" i="7"/>
  <c r="AC85" i="7" a="1"/>
  <c r="AA85" i="7"/>
  <c r="AB85" i="7" s="1"/>
  <c r="AK84" i="7" a="1"/>
  <c r="AK84" i="7" s="1"/>
  <c r="AJ84" i="7" a="1"/>
  <c r="AJ84" i="7" s="1"/>
  <c r="AI84" i="7"/>
  <c r="AI84" i="7" a="1"/>
  <c r="AH84" i="7" a="1"/>
  <c r="AH84" i="7" s="1"/>
  <c r="AC84" i="7" a="1"/>
  <c r="AC84" i="7" s="1"/>
  <c r="AQ83" i="7"/>
  <c r="AK83" i="7"/>
  <c r="AK83" i="7" a="1"/>
  <c r="AJ83" i="7" a="1"/>
  <c r="AJ83" i="7" s="1"/>
  <c r="AI83" i="7"/>
  <c r="AI83" i="7" a="1"/>
  <c r="AH83" i="7" a="1"/>
  <c r="AH83" i="7" s="1"/>
  <c r="AG83" i="7"/>
  <c r="AE83" i="7"/>
  <c r="AD83" i="7"/>
  <c r="AC83" i="7"/>
  <c r="AA83" i="7" s="1"/>
  <c r="AB83" i="7" s="1"/>
  <c r="AC83" i="7" a="1"/>
  <c r="AK82" i="7"/>
  <c r="AK82" i="7" a="1"/>
  <c r="AJ82" i="7" a="1"/>
  <c r="AJ82" i="7" s="1"/>
  <c r="AI82" i="7" a="1"/>
  <c r="AI82" i="7" s="1"/>
  <c r="AH82" i="7"/>
  <c r="AH82" i="7" a="1"/>
  <c r="AC82" i="7"/>
  <c r="AC82" i="7" a="1"/>
  <c r="AK81" i="7" a="1"/>
  <c r="AK81" i="7" s="1"/>
  <c r="AJ81" i="7" a="1"/>
  <c r="AJ81" i="7" s="1"/>
  <c r="AI81" i="7"/>
  <c r="AI81" i="7" a="1"/>
  <c r="AH81" i="7"/>
  <c r="AH81" i="7" a="1"/>
  <c r="AC81" i="7" a="1"/>
  <c r="AC81" i="7" s="1"/>
  <c r="AK80" i="7" a="1"/>
  <c r="AK80" i="7" s="1"/>
  <c r="AJ80" i="7" a="1"/>
  <c r="AJ80" i="7" s="1"/>
  <c r="AI80" i="7" a="1"/>
  <c r="AI80" i="7" s="1"/>
  <c r="AH80" i="7" a="1"/>
  <c r="AH80" i="7" s="1"/>
  <c r="AC80" i="7" a="1"/>
  <c r="AC80" i="7" s="1"/>
  <c r="AK79" i="7"/>
  <c r="AK79" i="7" a="1"/>
  <c r="AJ79" i="7" a="1"/>
  <c r="AJ79" i="7" s="1"/>
  <c r="AI79" i="7"/>
  <c r="AI79" i="7" a="1"/>
  <c r="AH79" i="7"/>
  <c r="AH79" i="7" a="1"/>
  <c r="AG79" i="7"/>
  <c r="AF79" i="7"/>
  <c r="AC79" i="7"/>
  <c r="AQ79" i="7" s="1"/>
  <c r="AC79" i="7" a="1"/>
  <c r="AA79" i="7"/>
  <c r="AB79" i="7" s="1"/>
  <c r="AK78" i="7" a="1"/>
  <c r="AK78" i="7" s="1"/>
  <c r="AJ78" i="7" a="1"/>
  <c r="AJ78" i="7" s="1"/>
  <c r="AI78" i="7"/>
  <c r="AI78" i="7" a="1"/>
  <c r="AH78" i="7" a="1"/>
  <c r="AH78" i="7" s="1"/>
  <c r="AC78" i="7" a="1"/>
  <c r="AC78" i="7" s="1"/>
  <c r="AQ77" i="7"/>
  <c r="AK77" i="7" a="1"/>
  <c r="AK77" i="7" s="1"/>
  <c r="AJ77" i="7" a="1"/>
  <c r="AJ77" i="7" s="1"/>
  <c r="AI77" i="7" a="1"/>
  <c r="AI77" i="7" s="1"/>
  <c r="AH77" i="7"/>
  <c r="AH77" i="7" a="1"/>
  <c r="AC77" i="7" a="1"/>
  <c r="AC77" i="7" s="1"/>
  <c r="AQ76" i="7"/>
  <c r="AK76" i="7"/>
  <c r="AK76" i="7" a="1"/>
  <c r="AJ76" i="7" a="1"/>
  <c r="AJ76" i="7" s="1"/>
  <c r="AI76" i="7" a="1"/>
  <c r="AI76" i="7" s="1"/>
  <c r="AH76" i="7"/>
  <c r="AH76" i="7" a="1"/>
  <c r="AD76" i="7"/>
  <c r="AC76" i="7"/>
  <c r="AG76" i="7" s="1"/>
  <c r="AC76" i="7" a="1"/>
  <c r="AK75" i="7"/>
  <c r="AK75" i="7" a="1"/>
  <c r="AJ75" i="7" a="1"/>
  <c r="AJ75" i="7" s="1"/>
  <c r="AI75" i="7"/>
  <c r="AI75" i="7" a="1"/>
  <c r="AH75" i="7" a="1"/>
  <c r="AH75" i="7" s="1"/>
  <c r="AC75" i="7"/>
  <c r="AC75" i="7" a="1"/>
  <c r="AK74" i="7" a="1"/>
  <c r="AK74" i="7" s="1"/>
  <c r="AJ74" i="7" a="1"/>
  <c r="AJ74" i="7" s="1"/>
  <c r="AI74" i="7" a="1"/>
  <c r="AI74" i="7" s="1"/>
  <c r="AH74" i="7" a="1"/>
  <c r="AH74" i="7" s="1"/>
  <c r="AG74" i="7"/>
  <c r="AC74" i="7" a="1"/>
  <c r="AC74" i="7" s="1"/>
  <c r="AK73" i="7"/>
  <c r="AK73" i="7" a="1"/>
  <c r="AJ73" i="7" a="1"/>
  <c r="AJ73" i="7" s="1"/>
  <c r="AI73" i="7" a="1"/>
  <c r="AI73" i="7" s="1"/>
  <c r="AH73" i="7"/>
  <c r="AH73" i="7" a="1"/>
  <c r="AG73" i="7"/>
  <c r="AF73" i="7"/>
  <c r="AC73" i="7"/>
  <c r="AC73" i="7" a="1"/>
  <c r="AA73" i="7"/>
  <c r="AB73" i="7" s="1"/>
  <c r="AK72" i="7" a="1"/>
  <c r="AK72" i="7" s="1"/>
  <c r="AJ72" i="7" a="1"/>
  <c r="AJ72" i="7" s="1"/>
  <c r="AI72" i="7"/>
  <c r="AI72" i="7" a="1"/>
  <c r="AH72" i="7" a="1"/>
  <c r="AH72" i="7" s="1"/>
  <c r="AC72" i="7" a="1"/>
  <c r="AC72" i="7" s="1"/>
  <c r="AK71" i="7" a="1"/>
  <c r="AK71" i="7" s="1"/>
  <c r="AJ71" i="7" a="1"/>
  <c r="AJ71" i="7" s="1"/>
  <c r="AI71" i="7"/>
  <c r="AI71" i="7" a="1"/>
  <c r="AH71" i="7" a="1"/>
  <c r="AH71" i="7" s="1"/>
  <c r="AD71" i="7"/>
  <c r="AC71" i="7" a="1"/>
  <c r="AC71" i="7" s="1"/>
  <c r="AK70" i="7"/>
  <c r="AK70" i="7" a="1"/>
  <c r="AJ70" i="7" a="1"/>
  <c r="AJ70" i="7" s="1"/>
  <c r="AI70" i="7" a="1"/>
  <c r="AI70" i="7" s="1"/>
  <c r="AH70" i="7"/>
  <c r="AH70" i="7" a="1"/>
  <c r="AC70" i="7"/>
  <c r="AC70" i="7" a="1"/>
  <c r="AK69" i="7" a="1"/>
  <c r="AK69" i="7" s="1"/>
  <c r="AJ69" i="7" a="1"/>
  <c r="AJ69" i="7" s="1"/>
  <c r="AI69" i="7"/>
  <c r="AI69" i="7" a="1"/>
  <c r="AH69" i="7"/>
  <c r="AH69" i="7" a="1"/>
  <c r="AC69" i="7" a="1"/>
  <c r="AC69" i="7" s="1"/>
  <c r="AK68" i="7" a="1"/>
  <c r="AK68" i="7" s="1"/>
  <c r="AJ68" i="7" a="1"/>
  <c r="AJ68" i="7" s="1"/>
  <c r="AI68" i="7" a="1"/>
  <c r="AI68" i="7" s="1"/>
  <c r="AH68" i="7" a="1"/>
  <c r="AH68" i="7" s="1"/>
  <c r="AC68" i="7" a="1"/>
  <c r="AC68" i="7" s="1"/>
  <c r="AK67" i="7"/>
  <c r="AK67" i="7" a="1"/>
  <c r="AJ67" i="7" a="1"/>
  <c r="AJ67" i="7" s="1"/>
  <c r="AI67" i="7"/>
  <c r="AI67" i="7" a="1"/>
  <c r="AH67" i="7"/>
  <c r="AH67" i="7" a="1"/>
  <c r="AG67" i="7"/>
  <c r="AF67" i="7"/>
  <c r="AC67" i="7"/>
  <c r="AQ67" i="7" s="1"/>
  <c r="AC67" i="7" a="1"/>
  <c r="AA67" i="7"/>
  <c r="AB67" i="7" s="1"/>
  <c r="AK66" i="7" a="1"/>
  <c r="AK66" i="7" s="1"/>
  <c r="AJ66" i="7" a="1"/>
  <c r="AJ66" i="7" s="1"/>
  <c r="AI66" i="7"/>
  <c r="AI66" i="7" a="1"/>
  <c r="AH66" i="7" a="1"/>
  <c r="AH66" i="7" s="1"/>
  <c r="AF66" i="7"/>
  <c r="AC66" i="7" a="1"/>
  <c r="AC66" i="7" s="1"/>
  <c r="AA66" i="7"/>
  <c r="AB66" i="7" s="1"/>
  <c r="AK65" i="7" a="1"/>
  <c r="AK65" i="7" s="1"/>
  <c r="AJ65" i="7" a="1"/>
  <c r="AJ65" i="7" s="1"/>
  <c r="AI65" i="7"/>
  <c r="AI65" i="7" a="1"/>
  <c r="AH65" i="7" a="1"/>
  <c r="AH65" i="7" s="1"/>
  <c r="AE65" i="7"/>
  <c r="AC65" i="7" a="1"/>
  <c r="AC65" i="7" s="1"/>
  <c r="AQ64" i="7"/>
  <c r="AK64" i="7"/>
  <c r="AK64" i="7" a="1"/>
  <c r="AJ64" i="7" a="1"/>
  <c r="AJ64" i="7" s="1"/>
  <c r="AI64" i="7" a="1"/>
  <c r="AI64" i="7" s="1"/>
  <c r="AH64" i="7"/>
  <c r="AH64" i="7" a="1"/>
  <c r="AD64" i="7"/>
  <c r="AC64" i="7"/>
  <c r="AG64" i="7" s="1"/>
  <c r="AC64" i="7" a="1"/>
  <c r="AK63" i="7"/>
  <c r="AK63" i="7" a="1"/>
  <c r="AJ63" i="7" a="1"/>
  <c r="AJ63" i="7" s="1"/>
  <c r="AI63" i="7"/>
  <c r="AI63" i="7" a="1"/>
  <c r="AH63" i="7"/>
  <c r="AH63" i="7" a="1"/>
  <c r="AC63" i="7"/>
  <c r="AC63" i="7" a="1"/>
  <c r="AK62" i="7" a="1"/>
  <c r="AK62" i="7" s="1"/>
  <c r="AJ62" i="7" a="1"/>
  <c r="AJ62" i="7" s="1"/>
  <c r="AI62" i="7" a="1"/>
  <c r="AI62" i="7" s="1"/>
  <c r="AH62" i="7" a="1"/>
  <c r="AH62" i="7" s="1"/>
  <c r="AC62" i="7" a="1"/>
  <c r="AC62" i="7" s="1"/>
  <c r="AK61" i="7"/>
  <c r="AK61" i="7" a="1"/>
  <c r="AJ61" i="7" a="1"/>
  <c r="AJ61" i="7" s="1"/>
  <c r="AI61" i="7" a="1"/>
  <c r="AI61" i="7" s="1"/>
  <c r="AH61" i="7"/>
  <c r="AH61" i="7" a="1"/>
  <c r="AG61" i="7"/>
  <c r="AF61" i="7"/>
  <c r="AC61" i="7"/>
  <c r="AC61" i="7" a="1"/>
  <c r="AA61" i="7"/>
  <c r="AB61" i="7" s="1"/>
  <c r="AK60" i="7" a="1"/>
  <c r="AK60" i="7" s="1"/>
  <c r="AJ60" i="7" a="1"/>
  <c r="AJ60" i="7" s="1"/>
  <c r="AI60" i="7"/>
  <c r="AI60" i="7" a="1"/>
  <c r="AH60" i="7" a="1"/>
  <c r="AH60" i="7" s="1"/>
  <c r="AC60" i="7" a="1"/>
  <c r="AC60" i="7" s="1"/>
  <c r="AA60" i="7"/>
  <c r="AB60" i="7" s="1"/>
  <c r="AK59" i="7" a="1"/>
  <c r="AK59" i="7" s="1"/>
  <c r="AJ59" i="7" a="1"/>
  <c r="AJ59" i="7" s="1"/>
  <c r="AI59" i="7"/>
  <c r="AI59" i="7" a="1"/>
  <c r="AH59" i="7" a="1"/>
  <c r="AH59" i="7" s="1"/>
  <c r="AC59" i="7" a="1"/>
  <c r="AC59" i="7" s="1"/>
  <c r="AQ58" i="7"/>
  <c r="AK58" i="7"/>
  <c r="AK58" i="7" a="1"/>
  <c r="AJ58" i="7" a="1"/>
  <c r="AJ58" i="7" s="1"/>
  <c r="AI58" i="7" a="1"/>
  <c r="AI58" i="7" s="1"/>
  <c r="AH58" i="7"/>
  <c r="AH58" i="7" a="1"/>
  <c r="AC58" i="7"/>
  <c r="AC58" i="7" a="1"/>
  <c r="AK57" i="7"/>
  <c r="AK57" i="7" a="1"/>
  <c r="AJ57" i="7" a="1"/>
  <c r="AJ57" i="7" s="1"/>
  <c r="AI57" i="7"/>
  <c r="AI57" i="7" a="1"/>
  <c r="AH57" i="7"/>
  <c r="AH57" i="7" a="1"/>
  <c r="AC57" i="7" a="1"/>
  <c r="AC57" i="7" s="1"/>
  <c r="AK56" i="7" a="1"/>
  <c r="AK56" i="7" s="1"/>
  <c r="AJ56" i="7" a="1"/>
  <c r="AJ56" i="7" s="1"/>
  <c r="AI56" i="7" a="1"/>
  <c r="AI56" i="7" s="1"/>
  <c r="AH56" i="7" a="1"/>
  <c r="AH56" i="7" s="1"/>
  <c r="AC56" i="7" a="1"/>
  <c r="AC56" i="7" s="1"/>
  <c r="AK55" i="7"/>
  <c r="AK55" i="7" a="1"/>
  <c r="AJ55" i="7" a="1"/>
  <c r="AJ55" i="7" s="1"/>
  <c r="AI55" i="7" a="1"/>
  <c r="AI55" i="7" s="1"/>
  <c r="AH55" i="7"/>
  <c r="AH55" i="7" a="1"/>
  <c r="AF55" i="7"/>
  <c r="AC55" i="7" a="1"/>
  <c r="AC55" i="7" s="1"/>
  <c r="AA55" i="7"/>
  <c r="AB55" i="7" s="1"/>
  <c r="AK54" i="7" a="1"/>
  <c r="AK54" i="7" s="1"/>
  <c r="AJ54" i="7" a="1"/>
  <c r="AJ54" i="7" s="1"/>
  <c r="AI54" i="7"/>
  <c r="AI54" i="7" a="1"/>
  <c r="AH54" i="7" a="1"/>
  <c r="AH54" i="7" s="1"/>
  <c r="AE54" i="7"/>
  <c r="AC54" i="7" a="1"/>
  <c r="AC54" i="7" s="1"/>
  <c r="AA54" i="7" s="1"/>
  <c r="AB54" i="7" s="1"/>
  <c r="AQ53" i="7"/>
  <c r="AK53" i="7" a="1"/>
  <c r="AK53" i="7" s="1"/>
  <c r="AJ53" i="7" a="1"/>
  <c r="AJ53" i="7" s="1"/>
  <c r="AI53" i="7" a="1"/>
  <c r="AI53" i="7" s="1"/>
  <c r="AH53" i="7" a="1"/>
  <c r="AH53" i="7" s="1"/>
  <c r="AE53" i="7"/>
  <c r="AD53" i="7"/>
  <c r="AC53" i="7" a="1"/>
  <c r="AC53" i="7" s="1"/>
  <c r="AQ52" i="7"/>
  <c r="AK52" i="7"/>
  <c r="AK52" i="7" a="1"/>
  <c r="AJ52" i="7" a="1"/>
  <c r="AJ52" i="7" s="1"/>
  <c r="AI52" i="7" a="1"/>
  <c r="AI52" i="7" s="1"/>
  <c r="AH52" i="7"/>
  <c r="AH52" i="7" a="1"/>
  <c r="AD52" i="7"/>
  <c r="AC52" i="7"/>
  <c r="AC52" i="7" a="1"/>
  <c r="AK51" i="7" a="1"/>
  <c r="AK51" i="7" s="1"/>
  <c r="AJ51" i="7" a="1"/>
  <c r="AJ51" i="7" s="1"/>
  <c r="AI51" i="7" a="1"/>
  <c r="AI51" i="7" s="1"/>
  <c r="AH51" i="7" a="1"/>
  <c r="AH51" i="7" s="1"/>
  <c r="AC51" i="7" a="1"/>
  <c r="AC51" i="7" s="1"/>
  <c r="AK50" i="7" a="1"/>
  <c r="AK50" i="7" s="1"/>
  <c r="AJ50" i="7" a="1"/>
  <c r="AJ50" i="7" s="1"/>
  <c r="AI50" i="7" a="1"/>
  <c r="AI50" i="7" s="1"/>
  <c r="AH50" i="7" a="1"/>
  <c r="AH50" i="7" s="1"/>
  <c r="AG50" i="7"/>
  <c r="AC50" i="7" a="1"/>
  <c r="AC50" i="7" s="1"/>
  <c r="AK49" i="7"/>
  <c r="AK49" i="7" a="1"/>
  <c r="AJ49" i="7" a="1"/>
  <c r="AJ49" i="7" s="1"/>
  <c r="AI49" i="7" a="1"/>
  <c r="AI49" i="7" s="1"/>
  <c r="AH49" i="7"/>
  <c r="AH49" i="7" a="1"/>
  <c r="AC49" i="7"/>
  <c r="AC49" i="7" a="1"/>
  <c r="AK48" i="7" a="1"/>
  <c r="AK48" i="7" s="1"/>
  <c r="AJ48" i="7" a="1"/>
  <c r="AJ48" i="7" s="1"/>
  <c r="AI48" i="7"/>
  <c r="AI48" i="7" a="1"/>
  <c r="AH48" i="7" a="1"/>
  <c r="AH48" i="7" s="1"/>
  <c r="AC48" i="7"/>
  <c r="AC48" i="7" a="1"/>
  <c r="AK47" i="7" a="1"/>
  <c r="AK47" i="7" s="1"/>
  <c r="AJ47" i="7" a="1"/>
  <c r="AJ47" i="7" s="1"/>
  <c r="AI47" i="7" a="1"/>
  <c r="AI47" i="7" s="1"/>
  <c r="AH47" i="7" a="1"/>
  <c r="AH47" i="7" s="1"/>
  <c r="AC47" i="7" a="1"/>
  <c r="AC47" i="7" s="1"/>
  <c r="AK46" i="7"/>
  <c r="AK46" i="7" a="1"/>
  <c r="AJ46" i="7" a="1"/>
  <c r="AJ46" i="7" s="1"/>
  <c r="AI46" i="7"/>
  <c r="AI46" i="7" a="1"/>
  <c r="AH46" i="7"/>
  <c r="AH46" i="7" a="1"/>
  <c r="AG46" i="7"/>
  <c r="AD46" i="7"/>
  <c r="AC46" i="7"/>
  <c r="AQ46" i="7" s="1"/>
  <c r="AC46" i="7" a="1"/>
  <c r="AA46" i="7"/>
  <c r="AB46" i="7" s="1"/>
  <c r="AK45" i="7"/>
  <c r="AK45" i="7" a="1"/>
  <c r="AJ45" i="7" a="1"/>
  <c r="AJ45" i="7" s="1"/>
  <c r="AI45" i="7"/>
  <c r="AI45" i="7" a="1"/>
  <c r="AH45" i="7" a="1"/>
  <c r="AH45" i="7" s="1"/>
  <c r="AF45" i="7"/>
  <c r="AC45" i="7"/>
  <c r="AC45" i="7" a="1"/>
  <c r="AA45" i="7"/>
  <c r="AB45" i="7" s="1"/>
  <c r="AQ44" i="7"/>
  <c r="AK44" i="7" a="1"/>
  <c r="AK44" i="7" s="1"/>
  <c r="AJ44" i="7" a="1"/>
  <c r="AJ44" i="7" s="1"/>
  <c r="AI44" i="7" a="1"/>
  <c r="AI44" i="7" s="1"/>
  <c r="AH44" i="7"/>
  <c r="AH44" i="7" a="1"/>
  <c r="AC44" i="7" a="1"/>
  <c r="AC44" i="7" s="1"/>
  <c r="AQ43" i="7"/>
  <c r="AK43" i="7"/>
  <c r="AK43" i="7" a="1"/>
  <c r="AJ43" i="7" a="1"/>
  <c r="AJ43" i="7" s="1"/>
  <c r="AI43" i="7" a="1"/>
  <c r="AI43" i="7" s="1"/>
  <c r="AH43" i="7"/>
  <c r="AH43" i="7" a="1"/>
  <c r="AF43" i="7"/>
  <c r="AD43" i="7"/>
  <c r="AC43" i="7"/>
  <c r="AG43" i="7" s="1"/>
  <c r="AC43" i="7" a="1"/>
  <c r="AA43" i="7"/>
  <c r="AB43" i="7" s="1"/>
  <c r="AK42" i="7"/>
  <c r="AK42" i="7" a="1"/>
  <c r="AJ42" i="7" a="1"/>
  <c r="AJ42" i="7" s="1"/>
  <c r="AI42" i="7"/>
  <c r="AI42" i="7" a="1"/>
  <c r="AH42" i="7" a="1"/>
  <c r="AH42" i="7" s="1"/>
  <c r="AC42" i="7"/>
  <c r="AC42" i="7" a="1"/>
  <c r="AK41" i="7" a="1"/>
  <c r="AK41" i="7" s="1"/>
  <c r="AJ41" i="7" a="1"/>
  <c r="AJ41" i="7" s="1"/>
  <c r="AI41" i="7"/>
  <c r="AI41" i="7" a="1"/>
  <c r="AH41" i="7" a="1"/>
  <c r="AH41" i="7" s="1"/>
  <c r="AG41" i="7"/>
  <c r="AC41" i="7" a="1"/>
  <c r="AC41" i="7" s="1"/>
  <c r="AK40" i="7"/>
  <c r="AK40" i="7" a="1"/>
  <c r="AJ40" i="7" a="1"/>
  <c r="AJ40" i="7" s="1"/>
  <c r="AI40" i="7" a="1"/>
  <c r="AI40" i="7" s="1"/>
  <c r="AH40" i="7"/>
  <c r="AH40" i="7" a="1"/>
  <c r="AG40" i="7"/>
  <c r="AF40" i="7"/>
  <c r="AC40" i="7"/>
  <c r="AC40" i="7" a="1"/>
  <c r="AK39" i="7" a="1"/>
  <c r="AK39" i="7" s="1"/>
  <c r="AJ39" i="7" a="1"/>
  <c r="AJ39" i="7" s="1"/>
  <c r="AI39" i="7"/>
  <c r="AI39" i="7" a="1"/>
  <c r="AH39" i="7"/>
  <c r="AH39" i="7" a="1"/>
  <c r="AC39" i="7" a="1"/>
  <c r="AC39" i="7" s="1"/>
  <c r="AK38" i="7"/>
  <c r="AK38" i="7" a="1"/>
  <c r="AJ38" i="7" a="1"/>
  <c r="AJ38" i="7" s="1"/>
  <c r="AI38" i="7"/>
  <c r="AI38" i="7" a="1"/>
  <c r="AH38" i="7" a="1"/>
  <c r="AH38" i="7" s="1"/>
  <c r="AE38" i="7"/>
  <c r="AD38" i="7"/>
  <c r="AC38" i="7"/>
  <c r="AA38" i="7" s="1"/>
  <c r="AB38" i="7" s="1"/>
  <c r="AC38" i="7" a="1"/>
  <c r="AK37" i="7"/>
  <c r="AK37" i="7" a="1"/>
  <c r="AJ37" i="7" a="1"/>
  <c r="AJ37" i="7" s="1"/>
  <c r="AI37" i="7" a="1"/>
  <c r="AI37" i="7" s="1"/>
  <c r="AH37" i="7"/>
  <c r="AH37" i="7" a="1"/>
  <c r="AC37" i="7"/>
  <c r="AC37" i="7" a="1"/>
  <c r="AK36" i="7" a="1"/>
  <c r="AK36" i="7" s="1"/>
  <c r="AJ36" i="7" a="1"/>
  <c r="AJ36" i="7" s="1"/>
  <c r="AI36" i="7"/>
  <c r="AI36" i="7" a="1"/>
  <c r="AH36" i="7"/>
  <c r="AH36" i="7" a="1"/>
  <c r="AC36" i="7" a="1"/>
  <c r="AC36" i="7" s="1"/>
  <c r="AK35" i="7" a="1"/>
  <c r="AK35" i="7" s="1"/>
  <c r="AJ35" i="7" a="1"/>
  <c r="AJ35" i="7" s="1"/>
  <c r="AI35" i="7" a="1"/>
  <c r="AI35" i="7" s="1"/>
  <c r="AH35" i="7" a="1"/>
  <c r="AH35" i="7" s="1"/>
  <c r="AC35" i="7" a="1"/>
  <c r="AC35" i="7" s="1"/>
  <c r="AK34" i="7"/>
  <c r="AK34" i="7" a="1"/>
  <c r="AJ34" i="7" a="1"/>
  <c r="AJ34" i="7" s="1"/>
  <c r="AI34" i="7"/>
  <c r="AI34" i="7" a="1"/>
  <c r="AH34" i="7"/>
  <c r="AH34" i="7" a="1"/>
  <c r="AG34" i="7"/>
  <c r="AD34" i="7"/>
  <c r="AC34" i="7"/>
  <c r="AQ34" i="7" s="1"/>
  <c r="AC34" i="7" a="1"/>
  <c r="AA34" i="7"/>
  <c r="AB34" i="7" s="1"/>
  <c r="AK33" i="7"/>
  <c r="AK33" i="7" a="1"/>
  <c r="AJ33" i="7" a="1"/>
  <c r="AJ33" i="7" s="1"/>
  <c r="AI33" i="7"/>
  <c r="AI33" i="7" a="1"/>
  <c r="AH33" i="7" a="1"/>
  <c r="AH33" i="7" s="1"/>
  <c r="AF33" i="7"/>
  <c r="AC33" i="7"/>
  <c r="AC33" i="7" a="1"/>
  <c r="AA33" i="7"/>
  <c r="AB33" i="7" s="1"/>
  <c r="AQ32" i="7"/>
  <c r="AK32" i="7" a="1"/>
  <c r="AK32" i="7" s="1"/>
  <c r="AJ32" i="7" a="1"/>
  <c r="AJ32" i="7" s="1"/>
  <c r="AI32" i="7" a="1"/>
  <c r="AI32" i="7" s="1"/>
  <c r="AH32" i="7"/>
  <c r="AH32" i="7" a="1"/>
  <c r="AC32" i="7" a="1"/>
  <c r="AC32" i="7" s="1"/>
  <c r="AQ31" i="7"/>
  <c r="AK31" i="7"/>
  <c r="AK31" i="7" a="1"/>
  <c r="AJ31" i="7" a="1"/>
  <c r="AJ31" i="7" s="1"/>
  <c r="AI31" i="7" a="1"/>
  <c r="AI31" i="7" s="1"/>
  <c r="AH31" i="7"/>
  <c r="AH31" i="7" a="1"/>
  <c r="AF31" i="7"/>
  <c r="AD31" i="7"/>
  <c r="AC31" i="7"/>
  <c r="AG31" i="7" s="1"/>
  <c r="AC31" i="7" a="1"/>
  <c r="AA31" i="7"/>
  <c r="AB31" i="7" s="1"/>
  <c r="AK30" i="7"/>
  <c r="AK30" i="7" a="1"/>
  <c r="AJ30" i="7" a="1"/>
  <c r="AJ30" i="7" s="1"/>
  <c r="AI30" i="7"/>
  <c r="AI30" i="7" a="1"/>
  <c r="AH30" i="7" a="1"/>
  <c r="AH30" i="7" s="1"/>
  <c r="AC30" i="7"/>
  <c r="AC30" i="7" a="1"/>
  <c r="AK29" i="7" a="1"/>
  <c r="AK29" i="7" s="1"/>
  <c r="AJ29" i="7" a="1"/>
  <c r="AJ29" i="7" s="1"/>
  <c r="AI29" i="7"/>
  <c r="AI29" i="7" a="1"/>
  <c r="AH29" i="7" a="1"/>
  <c r="AH29" i="7" s="1"/>
  <c r="AG29" i="7"/>
  <c r="AC29" i="7" a="1"/>
  <c r="AC29" i="7" s="1"/>
  <c r="AK28" i="7"/>
  <c r="AK28" i="7" a="1"/>
  <c r="AJ28" i="7" a="1"/>
  <c r="AJ28" i="7" s="1"/>
  <c r="AI28" i="7" a="1"/>
  <c r="AI28" i="7" s="1"/>
  <c r="AH28" i="7"/>
  <c r="AH28" i="7" a="1"/>
  <c r="AG28" i="7"/>
  <c r="AF28" i="7"/>
  <c r="AE28" i="7"/>
  <c r="AC28" i="7"/>
  <c r="AC28" i="7" a="1"/>
  <c r="AK27" i="7" a="1"/>
  <c r="AK27" i="7" s="1"/>
  <c r="AJ27" i="7" a="1"/>
  <c r="AJ27" i="7" s="1"/>
  <c r="AI27" i="7"/>
  <c r="AI27" i="7" a="1"/>
  <c r="AH27" i="7"/>
  <c r="AH27" i="7" a="1"/>
  <c r="AC27" i="7" a="1"/>
  <c r="AC27" i="7" s="1"/>
  <c r="AE27" i="7" s="1"/>
  <c r="AK26" i="7"/>
  <c r="AK26" i="7" a="1"/>
  <c r="AJ26" i="7" a="1"/>
  <c r="AJ26" i="7" s="1"/>
  <c r="AI26" i="7"/>
  <c r="AI26" i="7" a="1"/>
  <c r="AH26" i="7" a="1"/>
  <c r="AH26" i="7" s="1"/>
  <c r="AE26" i="7"/>
  <c r="AD26" i="7"/>
  <c r="AC26" i="7"/>
  <c r="AA26" i="7" s="1"/>
  <c r="AB26" i="7" s="1"/>
  <c r="AC26" i="7" a="1"/>
  <c r="AK25" i="7"/>
  <c r="AK25" i="7" a="1"/>
  <c r="AJ25" i="7" a="1"/>
  <c r="AJ25" i="7" s="1"/>
  <c r="AI25" i="7" a="1"/>
  <c r="AI25" i="7" s="1"/>
  <c r="AH25" i="7"/>
  <c r="AH25" i="7" a="1"/>
  <c r="AC25" i="7"/>
  <c r="AC25" i="7" a="1"/>
  <c r="AK24" i="7" a="1"/>
  <c r="AK24" i="7" s="1"/>
  <c r="AJ24" i="7" a="1"/>
  <c r="AJ24" i="7" s="1"/>
  <c r="AI24" i="7"/>
  <c r="AI24" i="7" a="1"/>
  <c r="AH24" i="7"/>
  <c r="AH24" i="7" a="1"/>
  <c r="AC24" i="7" a="1"/>
  <c r="AC24" i="7" s="1"/>
  <c r="AK23" i="7" a="1"/>
  <c r="AK23" i="7" s="1"/>
  <c r="AJ23" i="7" a="1"/>
  <c r="AJ23" i="7" s="1"/>
  <c r="AI23" i="7" a="1"/>
  <c r="AI23" i="7" s="1"/>
  <c r="AH23" i="7" a="1"/>
  <c r="AH23" i="7" s="1"/>
  <c r="AC23" i="7" a="1"/>
  <c r="AC23" i="7" s="1"/>
  <c r="AK22" i="7" a="1"/>
  <c r="AK22" i="7" s="1"/>
  <c r="AJ22" i="7" a="1"/>
  <c r="AJ22" i="7" s="1"/>
  <c r="AI22" i="7" a="1"/>
  <c r="AI22" i="7" s="1"/>
  <c r="AH22" i="7" a="1"/>
  <c r="AH22" i="7" s="1"/>
  <c r="AC22" i="7" a="1"/>
  <c r="AC22" i="7" s="1"/>
  <c r="AK21" i="7" a="1"/>
  <c r="AK21" i="7" s="1"/>
  <c r="AJ21" i="7" a="1"/>
  <c r="AJ21" i="7" s="1"/>
  <c r="AI21" i="7" a="1"/>
  <c r="AI21" i="7" s="1"/>
  <c r="AH21" i="7" a="1"/>
  <c r="AH21" i="7" s="1"/>
  <c r="AC21" i="7" a="1"/>
  <c r="AC21" i="7" s="1"/>
  <c r="AP21" i="7" s="1"/>
  <c r="AK20" i="7" a="1"/>
  <c r="AK20" i="7" s="1"/>
  <c r="AJ20" i="7" a="1"/>
  <c r="AJ20" i="7" s="1"/>
  <c r="AI20" i="7" a="1"/>
  <c r="AI20" i="7" s="1"/>
  <c r="AH20" i="7" a="1"/>
  <c r="AH20" i="7" s="1"/>
  <c r="AC20" i="7" a="1"/>
  <c r="AC20" i="7" s="1"/>
  <c r="AQ20" i="7" s="1"/>
  <c r="AK19" i="7" a="1"/>
  <c r="AK19" i="7" s="1"/>
  <c r="AJ19" i="7" a="1"/>
  <c r="AJ19" i="7" s="1"/>
  <c r="AI19" i="7" a="1"/>
  <c r="AI19" i="7" s="1"/>
  <c r="AH19" i="7" a="1"/>
  <c r="AH19" i="7" s="1"/>
  <c r="AC19" i="7" a="1"/>
  <c r="AC19" i="7" s="1"/>
  <c r="AN19" i="7" s="1"/>
  <c r="AQ17" i="7"/>
  <c r="AG17" i="7"/>
  <c r="AF17" i="7"/>
  <c r="AE17" i="7"/>
  <c r="AA17" i="7"/>
  <c r="AB17" i="7" s="1"/>
  <c r="AG13" i="7"/>
  <c r="AF13" i="7"/>
  <c r="AA13" i="7"/>
  <c r="AB13" i="7" s="1"/>
  <c r="AE7" i="7"/>
  <c r="AA7" i="7"/>
  <c r="AB7" i="7" s="1"/>
  <c r="AN20" i="7" l="1"/>
  <c r="AP20" i="7"/>
  <c r="AL21" i="7" a="1"/>
  <c r="AL21" i="7" s="1"/>
  <c r="AM21" i="7" a="1"/>
  <c r="AM21" i="7" s="1"/>
  <c r="AN21" i="7"/>
  <c r="AL20" i="7" a="1"/>
  <c r="AL20" i="7" s="1"/>
  <c r="AP19" i="7"/>
  <c r="AL19" i="7" a="1"/>
  <c r="AL19" i="7" s="1"/>
  <c r="AM19" i="7" a="1"/>
  <c r="AM19" i="7" s="1"/>
  <c r="AQ22" i="7"/>
  <c r="AP22" i="7"/>
  <c r="AN22" i="7"/>
  <c r="AM22" i="7" a="1"/>
  <c r="AM22" i="7" s="1"/>
  <c r="AG22" i="7"/>
  <c r="AL22" i="7" a="1"/>
  <c r="AL22" i="7" s="1"/>
  <c r="AD22" i="7"/>
  <c r="AN5" i="7"/>
  <c r="AD5" i="7"/>
  <c r="AM5" i="7" a="1"/>
  <c r="AM5" i="7" s="1"/>
  <c r="AG5" i="7"/>
  <c r="AF5" i="7"/>
  <c r="AQ5" i="7"/>
  <c r="AB5" i="7"/>
  <c r="AL5" i="7" a="1"/>
  <c r="AL5" i="7" s="1"/>
  <c r="AP5" i="7"/>
  <c r="AP8" i="7"/>
  <c r="AN8" i="7"/>
  <c r="AD8" i="7"/>
  <c r="AM8" i="7" a="1"/>
  <c r="AM8" i="7" s="1"/>
  <c r="AL8" i="7" a="1"/>
  <c r="AL8" i="7" s="1"/>
  <c r="AP12" i="7"/>
  <c r="AN12" i="7"/>
  <c r="AD12" i="7"/>
  <c r="AM12" i="7" a="1"/>
  <c r="AM12" i="7" s="1"/>
  <c r="AL12" i="7" a="1"/>
  <c r="AL12" i="7" s="1"/>
  <c r="AF16" i="7"/>
  <c r="AQ16" i="7"/>
  <c r="AE16" i="7"/>
  <c r="AG16" i="7"/>
  <c r="AP16" i="7"/>
  <c r="AN16" i="7"/>
  <c r="AD16" i="7"/>
  <c r="AM16" i="7" a="1"/>
  <c r="AM16" i="7" s="1"/>
  <c r="AL16" i="7" a="1"/>
  <c r="AL16" i="7" s="1"/>
  <c r="AL4" i="7" a="1"/>
  <c r="AL4" i="7" s="1"/>
  <c r="AP4" i="7"/>
  <c r="AN4" i="7"/>
  <c r="AD4" i="7"/>
  <c r="AM4" i="7" a="1"/>
  <c r="AM4" i="7" s="1"/>
  <c r="AQ18" i="7"/>
  <c r="AG18" i="7"/>
  <c r="AE18" i="7"/>
  <c r="AF18" i="7"/>
  <c r="AA18" i="7"/>
  <c r="AB18" i="7" s="1"/>
  <c r="AP18" i="7"/>
  <c r="AN18" i="7"/>
  <c r="AD18" i="7"/>
  <c r="AM18" i="7" a="1"/>
  <c r="AM18" i="7" s="1"/>
  <c r="AL18" i="7" a="1"/>
  <c r="AL18" i="7" s="1"/>
  <c r="AE6" i="7"/>
  <c r="AA6" i="7"/>
  <c r="AB6" i="7" s="1"/>
  <c r="AF6" i="7"/>
  <c r="AQ6" i="7"/>
  <c r="AP6" i="7"/>
  <c r="AG6" i="7"/>
  <c r="AN6" i="7"/>
  <c r="AD6" i="7"/>
  <c r="AM6" i="7" a="1"/>
  <c r="AM6" i="7" s="1"/>
  <c r="AL6" i="7" a="1"/>
  <c r="AL6" i="7" s="1"/>
  <c r="AP10" i="7"/>
  <c r="AN10" i="7"/>
  <c r="AD10" i="7"/>
  <c r="AM10" i="7" a="1"/>
  <c r="AM10" i="7" s="1"/>
  <c r="AL10" i="7" a="1"/>
  <c r="AL10" i="7" s="1"/>
  <c r="AE14" i="7"/>
  <c r="AG14" i="7"/>
  <c r="AP14" i="7"/>
  <c r="AN14" i="7"/>
  <c r="AD14" i="7"/>
  <c r="AM14" i="7" a="1"/>
  <c r="AM14" i="7" s="1"/>
  <c r="AL14" i="7" a="1"/>
  <c r="AL14" i="7" s="1"/>
  <c r="AM7" i="7" a="1"/>
  <c r="AM7" i="7" s="1"/>
  <c r="AM9" i="7" a="1"/>
  <c r="AM9" i="7" s="1"/>
  <c r="AM11" i="7" a="1"/>
  <c r="AM11" i="7" s="1"/>
  <c r="AM13" i="7" a="1"/>
  <c r="AM13" i="7" s="1"/>
  <c r="AM15" i="7" a="1"/>
  <c r="AM15" i="7" s="1"/>
  <c r="AM17" i="7" a="1"/>
  <c r="AM17" i="7" s="1"/>
  <c r="AD17" i="7"/>
  <c r="AA15" i="7"/>
  <c r="AB15" i="7" s="1"/>
  <c r="AG15" i="7"/>
  <c r="AF15" i="7"/>
  <c r="AQ15" i="7"/>
  <c r="AE15" i="7"/>
  <c r="AG9" i="7"/>
  <c r="AE9" i="7"/>
  <c r="AA9" i="7"/>
  <c r="AB9" i="7" s="1"/>
  <c r="AQ9" i="7"/>
  <c r="AF9" i="7"/>
  <c r="AF8" i="7"/>
  <c r="AQ8" i="7"/>
  <c r="AG8" i="7"/>
  <c r="AE8" i="7"/>
  <c r="AA8" i="7"/>
  <c r="AB8" i="7" s="1"/>
  <c r="AG11" i="7"/>
  <c r="AF11" i="7"/>
  <c r="AQ11" i="7"/>
  <c r="AE11" i="7"/>
  <c r="AA11" i="7"/>
  <c r="AB11" i="7" s="1"/>
  <c r="AQ12" i="7"/>
  <c r="AG20" i="7"/>
  <c r="AE4" i="7"/>
  <c r="AE12" i="7"/>
  <c r="AF4" i="7"/>
  <c r="AF12" i="7"/>
  <c r="AG4" i="7"/>
  <c r="AQ4" i="7"/>
  <c r="AQ13" i="7"/>
  <c r="AE13" i="7"/>
  <c r="AA37" i="7"/>
  <c r="AB37" i="7" s="1"/>
  <c r="AQ37" i="7"/>
  <c r="AG37" i="7"/>
  <c r="AF37" i="7"/>
  <c r="AE37" i="7"/>
  <c r="AD37" i="7"/>
  <c r="AE19" i="7"/>
  <c r="AD19" i="7"/>
  <c r="AA57" i="7"/>
  <c r="AB57" i="7" s="1"/>
  <c r="AQ57" i="7"/>
  <c r="AG57" i="7"/>
  <c r="AF57" i="7"/>
  <c r="AE57" i="7"/>
  <c r="AD57" i="7"/>
  <c r="AA12" i="7"/>
  <c r="AB12" i="7" s="1"/>
  <c r="AA16" i="7"/>
  <c r="AB16" i="7" s="1"/>
  <c r="AF19" i="7"/>
  <c r="AQ19" i="7"/>
  <c r="AQ23" i="7"/>
  <c r="AG23" i="7"/>
  <c r="AF23" i="7"/>
  <c r="AE23" i="7"/>
  <c r="AD23" i="7"/>
  <c r="AA23" i="7"/>
  <c r="AB23" i="7" s="1"/>
  <c r="AA36" i="7"/>
  <c r="AB36" i="7" s="1"/>
  <c r="AQ36" i="7"/>
  <c r="AG36" i="7"/>
  <c r="AF36" i="7"/>
  <c r="AE36" i="7"/>
  <c r="AD36" i="7"/>
  <c r="AQ47" i="7"/>
  <c r="AG47" i="7"/>
  <c r="AF47" i="7"/>
  <c r="AE47" i="7"/>
  <c r="AD47" i="7"/>
  <c r="AA47" i="7"/>
  <c r="AB47" i="7" s="1"/>
  <c r="AA10" i="7"/>
  <c r="AB10" i="7" s="1"/>
  <c r="AE5" i="7"/>
  <c r="AA14" i="7"/>
  <c r="AB14" i="7" s="1"/>
  <c r="AQ14" i="7"/>
  <c r="AF14" i="7"/>
  <c r="AG19" i="7"/>
  <c r="AF20" i="7"/>
  <c r="AE20" i="7"/>
  <c r="AD20" i="7"/>
  <c r="AE41" i="7"/>
  <c r="AD41" i="7"/>
  <c r="AA41" i="7"/>
  <c r="AB41" i="7" s="1"/>
  <c r="AQ41" i="7"/>
  <c r="AF41" i="7"/>
  <c r="AG44" i="7"/>
  <c r="AF44" i="7"/>
  <c r="AE44" i="7"/>
  <c r="AD44" i="7"/>
  <c r="AA44" i="7"/>
  <c r="AB44" i="7" s="1"/>
  <c r="AG21" i="7"/>
  <c r="AF21" i="7"/>
  <c r="AE21" i="7"/>
  <c r="AD21" i="7"/>
  <c r="AQ21" i="7"/>
  <c r="AA25" i="7"/>
  <c r="AB25" i="7" s="1"/>
  <c r="AQ25" i="7"/>
  <c r="AG25" i="7"/>
  <c r="AF25" i="7"/>
  <c r="AE25" i="7"/>
  <c r="AD25" i="7"/>
  <c r="AG10" i="7"/>
  <c r="AF10" i="7"/>
  <c r="AA39" i="7"/>
  <c r="AB39" i="7" s="1"/>
  <c r="AQ39" i="7"/>
  <c r="AG39" i="7"/>
  <c r="AF39" i="7"/>
  <c r="AD39" i="7"/>
  <c r="AQ10" i="7"/>
  <c r="AG12" i="7"/>
  <c r="AA24" i="7"/>
  <c r="AB24" i="7" s="1"/>
  <c r="AQ24" i="7"/>
  <c r="AG24" i="7"/>
  <c r="AF24" i="7"/>
  <c r="AE24" i="7"/>
  <c r="AD24" i="7"/>
  <c r="AQ35" i="7"/>
  <c r="AG35" i="7"/>
  <c r="AF35" i="7"/>
  <c r="AE35" i="7"/>
  <c r="AD35" i="7"/>
  <c r="AA35" i="7"/>
  <c r="AB35" i="7" s="1"/>
  <c r="AE39" i="7"/>
  <c r="AA27" i="7"/>
  <c r="AB27" i="7" s="1"/>
  <c r="AQ27" i="7"/>
  <c r="AG27" i="7"/>
  <c r="AF27" i="7"/>
  <c r="AD27" i="7"/>
  <c r="AQ48" i="7"/>
  <c r="AD48" i="7"/>
  <c r="AA48" i="7"/>
  <c r="AB48" i="7" s="1"/>
  <c r="AG48" i="7"/>
  <c r="AF48" i="7"/>
  <c r="AE48" i="7"/>
  <c r="AF51" i="7"/>
  <c r="AE51" i="7"/>
  <c r="AD51" i="7"/>
  <c r="AA51" i="7"/>
  <c r="AB51" i="7" s="1"/>
  <c r="AQ51" i="7"/>
  <c r="AG51" i="7"/>
  <c r="AE10" i="7"/>
  <c r="AF7" i="7"/>
  <c r="AG7" i="7"/>
  <c r="AQ7" i="7"/>
  <c r="AE29" i="7"/>
  <c r="AD29" i="7"/>
  <c r="AA29" i="7"/>
  <c r="AB29" i="7" s="1"/>
  <c r="AQ29" i="7"/>
  <c r="AF29" i="7"/>
  <c r="AG32" i="7"/>
  <c r="AF32" i="7"/>
  <c r="AE32" i="7"/>
  <c r="AD32" i="7"/>
  <c r="AA32" i="7"/>
  <c r="AB32" i="7" s="1"/>
  <c r="AG30" i="7"/>
  <c r="AQ33" i="7"/>
  <c r="AE40" i="7"/>
  <c r="AG42" i="7"/>
  <c r="AQ45" i="7"/>
  <c r="AG65" i="7"/>
  <c r="AF65" i="7"/>
  <c r="AD65" i="7"/>
  <c r="AA65" i="7"/>
  <c r="AB65" i="7" s="1"/>
  <c r="AA70" i="7"/>
  <c r="AB70" i="7" s="1"/>
  <c r="AQ70" i="7"/>
  <c r="AG70" i="7"/>
  <c r="AF70" i="7"/>
  <c r="AE70" i="7"/>
  <c r="AD70" i="7"/>
  <c r="AG90" i="7"/>
  <c r="AF90" i="7"/>
  <c r="AE90" i="7"/>
  <c r="AD90" i="7"/>
  <c r="AA90" i="7"/>
  <c r="AB90" i="7" s="1"/>
  <c r="AQ90" i="7"/>
  <c r="AA93" i="7"/>
  <c r="AB93" i="7" s="1"/>
  <c r="AQ93" i="7"/>
  <c r="AG93" i="7"/>
  <c r="AF93" i="7"/>
  <c r="AE93" i="7"/>
  <c r="AD93" i="7"/>
  <c r="AA59" i="7"/>
  <c r="AB59" i="7" s="1"/>
  <c r="AQ59" i="7"/>
  <c r="AG59" i="7"/>
  <c r="AF59" i="7"/>
  <c r="AQ60" i="7"/>
  <c r="AG60" i="7"/>
  <c r="AD60" i="7"/>
  <c r="AF63" i="7"/>
  <c r="AE63" i="7"/>
  <c r="AD63" i="7"/>
  <c r="AA63" i="7"/>
  <c r="AB63" i="7" s="1"/>
  <c r="AQ63" i="7"/>
  <c r="AG63" i="7"/>
  <c r="AQ80" i="7"/>
  <c r="AG80" i="7"/>
  <c r="AF80" i="7"/>
  <c r="AE80" i="7"/>
  <c r="AD80" i="7"/>
  <c r="AA80" i="7"/>
  <c r="AB80" i="7" s="1"/>
  <c r="AA84" i="7"/>
  <c r="AB84" i="7" s="1"/>
  <c r="AQ84" i="7"/>
  <c r="AG84" i="7"/>
  <c r="AF84" i="7"/>
  <c r="AD84" i="7"/>
  <c r="AE86" i="7"/>
  <c r="AD86" i="7"/>
  <c r="AA86" i="7"/>
  <c r="AB86" i="7" s="1"/>
  <c r="AQ86" i="7"/>
  <c r="AF86" i="7"/>
  <c r="AF26" i="7"/>
  <c r="AQ30" i="7"/>
  <c r="AF38" i="7"/>
  <c r="AQ42" i="7"/>
  <c r="AD59" i="7"/>
  <c r="AE60" i="7"/>
  <c r="AE74" i="7"/>
  <c r="AD74" i="7"/>
  <c r="AA74" i="7"/>
  <c r="AB74" i="7" s="1"/>
  <c r="AQ74" i="7"/>
  <c r="AF74" i="7"/>
  <c r="AE84" i="7"/>
  <c r="AG86" i="7"/>
  <c r="AE98" i="7"/>
  <c r="AD98" i="7"/>
  <c r="AA98" i="7"/>
  <c r="AB98" i="7" s="1"/>
  <c r="AQ98" i="7"/>
  <c r="AF98" i="7"/>
  <c r="AG101" i="7"/>
  <c r="AF101" i="7"/>
  <c r="AE101" i="7"/>
  <c r="AD101" i="7"/>
  <c r="AA101" i="7"/>
  <c r="AB101" i="7" s="1"/>
  <c r="AG26" i="7"/>
  <c r="AG38" i="7"/>
  <c r="AA58" i="7"/>
  <c r="AB58" i="7" s="1"/>
  <c r="AG58" i="7"/>
  <c r="AF58" i="7"/>
  <c r="AE58" i="7"/>
  <c r="AE59" i="7"/>
  <c r="AF60" i="7"/>
  <c r="AE62" i="7"/>
  <c r="AD62" i="7"/>
  <c r="AA62" i="7"/>
  <c r="AB62" i="7" s="1"/>
  <c r="AQ62" i="7"/>
  <c r="AF62" i="7"/>
  <c r="AA69" i="7"/>
  <c r="AB69" i="7" s="1"/>
  <c r="AQ69" i="7"/>
  <c r="AG69" i="7"/>
  <c r="AF69" i="7"/>
  <c r="AE69" i="7"/>
  <c r="AD69" i="7"/>
  <c r="AA72" i="7"/>
  <c r="AB72" i="7" s="1"/>
  <c r="AQ72" i="7"/>
  <c r="AG72" i="7"/>
  <c r="AF72" i="7"/>
  <c r="AD72" i="7"/>
  <c r="AG89" i="7"/>
  <c r="AF89" i="7"/>
  <c r="AE89" i="7"/>
  <c r="AD89" i="7"/>
  <c r="AA89" i="7"/>
  <c r="AB89" i="7" s="1"/>
  <c r="AG98" i="7"/>
  <c r="AQ28" i="7"/>
  <c r="AA30" i="7"/>
  <c r="AB30" i="7" s="1"/>
  <c r="AQ40" i="7"/>
  <c r="AA42" i="7"/>
  <c r="AB42" i="7" s="1"/>
  <c r="AA49" i="7"/>
  <c r="AB49" i="7" s="1"/>
  <c r="AD58" i="7"/>
  <c r="AG62" i="7"/>
  <c r="AE72" i="7"/>
  <c r="AG78" i="7"/>
  <c r="AF78" i="7"/>
  <c r="AE78" i="7"/>
  <c r="AD78" i="7"/>
  <c r="AA78" i="7"/>
  <c r="AB78" i="7" s="1"/>
  <c r="AQ78" i="7"/>
  <c r="AA82" i="7"/>
  <c r="AB82" i="7" s="1"/>
  <c r="AQ82" i="7"/>
  <c r="AG82" i="7"/>
  <c r="AF82" i="7"/>
  <c r="AE82" i="7"/>
  <c r="AD82" i="7"/>
  <c r="AA96" i="7"/>
  <c r="AB96" i="7" s="1"/>
  <c r="AQ96" i="7"/>
  <c r="AG96" i="7"/>
  <c r="AF96" i="7"/>
  <c r="AD96" i="7"/>
  <c r="AE22" i="7"/>
  <c r="AD33" i="7"/>
  <c r="AE34" i="7"/>
  <c r="AD45" i="7"/>
  <c r="AE46" i="7"/>
  <c r="AG53" i="7"/>
  <c r="AF53" i="7"/>
  <c r="AA53" i="7"/>
  <c r="AB53" i="7" s="1"/>
  <c r="AQ92" i="7"/>
  <c r="AG92" i="7"/>
  <c r="AF92" i="7"/>
  <c r="AE92" i="7"/>
  <c r="AD92" i="7"/>
  <c r="AA92" i="7"/>
  <c r="AB92" i="7" s="1"/>
  <c r="AE96" i="7"/>
  <c r="AQ103" i="7"/>
  <c r="AG103" i="7"/>
  <c r="AF103" i="7"/>
  <c r="AE103" i="7"/>
  <c r="AD103" i="7"/>
  <c r="AF22" i="7"/>
  <c r="AQ26" i="7"/>
  <c r="AA28" i="7"/>
  <c r="AB28" i="7" s="1"/>
  <c r="AE33" i="7"/>
  <c r="AF34" i="7"/>
  <c r="AQ38" i="7"/>
  <c r="AA40" i="7"/>
  <c r="AB40" i="7" s="1"/>
  <c r="AE45" i="7"/>
  <c r="AF46" i="7"/>
  <c r="AG52" i="7"/>
  <c r="AF52" i="7"/>
  <c r="AE52" i="7"/>
  <c r="AA52" i="7"/>
  <c r="AB52" i="7" s="1"/>
  <c r="AG54" i="7"/>
  <c r="AD54" i="7"/>
  <c r="AQ54" i="7"/>
  <c r="AQ55" i="7"/>
  <c r="AE55" i="7"/>
  <c r="AD55" i="7"/>
  <c r="AA71" i="7"/>
  <c r="AB71" i="7" s="1"/>
  <c r="AQ71" i="7"/>
  <c r="AG71" i="7"/>
  <c r="AF71" i="7"/>
  <c r="AE71" i="7"/>
  <c r="AD49" i="7"/>
  <c r="AQ49" i="7"/>
  <c r="AE49" i="7"/>
  <c r="AQ56" i="7"/>
  <c r="AF56" i="7"/>
  <c r="AE56" i="7"/>
  <c r="AD56" i="7"/>
  <c r="AA56" i="7"/>
  <c r="AB56" i="7" s="1"/>
  <c r="AA81" i="7"/>
  <c r="AB81" i="7" s="1"/>
  <c r="AQ81" i="7"/>
  <c r="AG81" i="7"/>
  <c r="AF81" i="7"/>
  <c r="AE81" i="7"/>
  <c r="AD81" i="7"/>
  <c r="AG88" i="7"/>
  <c r="AF88" i="7"/>
  <c r="AE88" i="7"/>
  <c r="AD88" i="7"/>
  <c r="AA88" i="7"/>
  <c r="AB88" i="7" s="1"/>
  <c r="AQ88" i="7"/>
  <c r="AG100" i="7"/>
  <c r="AF100" i="7"/>
  <c r="AE100" i="7"/>
  <c r="AD100" i="7"/>
  <c r="AA100" i="7"/>
  <c r="AB100" i="7" s="1"/>
  <c r="AQ100" i="7"/>
  <c r="AD30" i="7"/>
  <c r="AE31" i="7"/>
  <c r="AG33" i="7"/>
  <c r="AD42" i="7"/>
  <c r="AE43" i="7"/>
  <c r="AG45" i="7"/>
  <c r="AF49" i="7"/>
  <c r="AF54" i="7"/>
  <c r="AG55" i="7"/>
  <c r="AG56" i="7"/>
  <c r="AQ65" i="7"/>
  <c r="AG77" i="7"/>
  <c r="AF77" i="7"/>
  <c r="AE77" i="7"/>
  <c r="AD77" i="7"/>
  <c r="AA77" i="7"/>
  <c r="AB77" i="7" s="1"/>
  <c r="AA94" i="7"/>
  <c r="AB94" i="7" s="1"/>
  <c r="AQ94" i="7"/>
  <c r="AG94" i="7"/>
  <c r="AF94" i="7"/>
  <c r="AE94" i="7"/>
  <c r="AD94" i="7"/>
  <c r="AE30" i="7"/>
  <c r="AE42" i="7"/>
  <c r="AG49" i="7"/>
  <c r="AQ68" i="7"/>
  <c r="AG68" i="7"/>
  <c r="AF68" i="7"/>
  <c r="AE68" i="7"/>
  <c r="AD68" i="7"/>
  <c r="AA68" i="7"/>
  <c r="AB68" i="7" s="1"/>
  <c r="AD28" i="7"/>
  <c r="AF30" i="7"/>
  <c r="AD40" i="7"/>
  <c r="AF42" i="7"/>
  <c r="AE50" i="7"/>
  <c r="AD50" i="7"/>
  <c r="AA50" i="7"/>
  <c r="AB50" i="7" s="1"/>
  <c r="AQ50" i="7"/>
  <c r="AF50" i="7"/>
  <c r="AG66" i="7"/>
  <c r="AE66" i="7"/>
  <c r="AD66" i="7"/>
  <c r="AQ66" i="7"/>
  <c r="AQ89" i="7"/>
  <c r="AG102" i="7"/>
  <c r="AF102" i="7"/>
  <c r="AE102" i="7"/>
  <c r="AD102" i="7"/>
  <c r="AA102" i="7"/>
  <c r="AB102" i="7" s="1"/>
  <c r="AQ102" i="7"/>
  <c r="AE61" i="7"/>
  <c r="AE73" i="7"/>
  <c r="AG75" i="7"/>
  <c r="AG87" i="7"/>
  <c r="AG99" i="7"/>
  <c r="AQ75" i="7"/>
  <c r="AF83" i="7"/>
  <c r="AQ87" i="7"/>
  <c r="AF95" i="7"/>
  <c r="AQ99" i="7"/>
  <c r="AA64" i="7"/>
  <c r="AB64" i="7" s="1"/>
  <c r="AA76" i="7"/>
  <c r="AB76" i="7" s="1"/>
  <c r="AQ61" i="7"/>
  <c r="AD67" i="7"/>
  <c r="AQ73" i="7"/>
  <c r="AA75" i="7"/>
  <c r="AB75" i="7" s="1"/>
  <c r="AD79" i="7"/>
  <c r="AQ85" i="7"/>
  <c r="AA87" i="7"/>
  <c r="AB87" i="7" s="1"/>
  <c r="AD91" i="7"/>
  <c r="AQ97" i="7"/>
  <c r="AA99" i="7"/>
  <c r="AB99" i="7" s="1"/>
  <c r="AE67" i="7"/>
  <c r="AE79" i="7"/>
  <c r="AE91" i="7"/>
  <c r="AF91" i="7"/>
  <c r="AQ95" i="7"/>
  <c r="AA97" i="7"/>
  <c r="AB97" i="7" s="1"/>
  <c r="AE64" i="7"/>
  <c r="AD75" i="7"/>
  <c r="AE76" i="7"/>
  <c r="AD87" i="7"/>
  <c r="AD99" i="7"/>
  <c r="AF64" i="7"/>
  <c r="AE75" i="7"/>
  <c r="AF76" i="7"/>
  <c r="AE87" i="7"/>
  <c r="AE99" i="7"/>
  <c r="AD61" i="7"/>
  <c r="AD73" i="7"/>
  <c r="AF75" i="7"/>
  <c r="AD85" i="7"/>
  <c r="AF87" i="7"/>
  <c r="AD97" i="7"/>
  <c r="AF99" i="7"/>
  <c r="AR83" i="7"/>
  <c r="AA19" i="7" l="1"/>
  <c r="AA20" i="7" s="1"/>
  <c r="AB20" i="7" s="1"/>
  <c r="AR79" i="7"/>
  <c r="AR95" i="7"/>
  <c r="AR98" i="7"/>
  <c r="AR80" i="7"/>
  <c r="AR93" i="7"/>
  <c r="AR58" i="7"/>
  <c r="AR103" i="7"/>
  <c r="AR100" i="7"/>
  <c r="AR97" i="7"/>
  <c r="AR54" i="7"/>
  <c r="AR94" i="7"/>
  <c r="AR76" i="7"/>
  <c r="AR50" i="7"/>
  <c r="AR52" i="7"/>
  <c r="AR48" i="7"/>
  <c r="AR74" i="7"/>
  <c r="AR102" i="7"/>
  <c r="AR99" i="7"/>
  <c r="AR96" i="7"/>
  <c r="AR78" i="7"/>
  <c r="AR72" i="7"/>
  <c r="AR70" i="7"/>
  <c r="AR44" i="7"/>
  <c r="AR86" i="7"/>
  <c r="AR101" i="7"/>
  <c r="AR64" i="7"/>
  <c r="AR51" i="7"/>
  <c r="AR89" i="7"/>
  <c r="AR90" i="7"/>
  <c r="AR87" i="7"/>
  <c r="AR84" i="7"/>
  <c r="AR81" i="7"/>
  <c r="AR75" i="7"/>
  <c r="AR69" i="7"/>
  <c r="AR63" i="7"/>
  <c r="AR57" i="7"/>
  <c r="AR45" i="7"/>
  <c r="AR77" i="7"/>
  <c r="AR9" i="7"/>
  <c r="AR68" i="7"/>
  <c r="AR62" i="7"/>
  <c r="AR56" i="7"/>
  <c r="AR49" i="7"/>
  <c r="AR40" i="7"/>
  <c r="AR91" i="7"/>
  <c r="AR88" i="7"/>
  <c r="AR85" i="7"/>
  <c r="AR82" i="7"/>
  <c r="AR47" i="7"/>
  <c r="AR73" i="7"/>
  <c r="AR67" i="7"/>
  <c r="AR61" i="7"/>
  <c r="AR55" i="7"/>
  <c r="AR92" i="7"/>
  <c r="AR43" i="7"/>
  <c r="AR66" i="7"/>
  <c r="AR60" i="7"/>
  <c r="AR41" i="7"/>
  <c r="AR65" i="7"/>
  <c r="AR59" i="7"/>
  <c r="AR53" i="7"/>
  <c r="AR39" i="7"/>
  <c r="AR71" i="7"/>
  <c r="AR13" i="7"/>
  <c r="AR30" i="7"/>
  <c r="AR24" i="7"/>
  <c r="AR18" i="7"/>
  <c r="AR31" i="7"/>
  <c r="AR25" i="7"/>
  <c r="AR19" i="7"/>
  <c r="AR6" i="7"/>
  <c r="AR32" i="7"/>
  <c r="AR26" i="7"/>
  <c r="AR20" i="7"/>
  <c r="AR14" i="7"/>
  <c r="AR10" i="7"/>
  <c r="AR33" i="7"/>
  <c r="AR27" i="7"/>
  <c r="AR21" i="7"/>
  <c r="AR15" i="7"/>
  <c r="AR46" i="7"/>
  <c r="AR38" i="7"/>
  <c r="AR11" i="7"/>
  <c r="AR7" i="7"/>
  <c r="AR37" i="7"/>
  <c r="AR36" i="7"/>
  <c r="AR35" i="7"/>
  <c r="AR34" i="7"/>
  <c r="AR28" i="7"/>
  <c r="AR22" i="7"/>
  <c r="AR16" i="7"/>
  <c r="AR29" i="7"/>
  <c r="AR23" i="7"/>
  <c r="AR17" i="7"/>
  <c r="AR12" i="7"/>
  <c r="AR8" i="7"/>
  <c r="AR42" i="7"/>
  <c r="AR5" i="7"/>
  <c r="AR4" i="7"/>
  <c r="AA31" i="6"/>
  <c r="AJ1" i="7"/>
  <c r="AH1" i="7"/>
  <c r="AF32" i="6"/>
  <c r="AB30" i="6"/>
  <c r="AB19" i="7" l="1"/>
  <c r="AA21" i="7"/>
  <c r="AB21" i="7" s="1"/>
  <c r="AC1" i="7"/>
  <c r="AA22" i="7" l="1"/>
  <c r="AB22" i="7" s="1"/>
  <c r="AR3" i="7"/>
  <c r="B68" i="6"/>
  <c r="AJ37" i="6" l="1"/>
  <c r="BE8" i="6" l="1" a="1"/>
  <c r="BE8" i="6" s="1"/>
  <c r="AZ15" i="6"/>
  <c r="BC26" i="6" s="1"/>
  <c r="AZ12" i="6"/>
  <c r="BC25" i="6" s="1"/>
  <c r="AZ10" i="6"/>
  <c r="AZ8" i="6"/>
  <c r="BC21" i="6" s="1"/>
  <c r="BC23" i="6" l="1"/>
  <c r="AZ23" i="6"/>
  <c r="BE24" i="6" a="1"/>
  <c r="BE24" i="6" s="1"/>
  <c r="BE16" i="6" a="1"/>
  <c r="BE16" i="6" s="1"/>
  <c r="BE17" i="6" s="1"/>
  <c r="AZ25" i="6"/>
  <c r="AZ26" i="6"/>
  <c r="AZ21" i="6"/>
  <c r="BF16" i="6" l="1"/>
  <c r="BE25" i="6"/>
  <c r="BF24" i="6" s="1"/>
  <c r="BE21" i="6"/>
  <c r="BE20" i="6"/>
  <c r="BE19" i="6"/>
  <c r="BE18" i="6"/>
  <c r="BE29" i="6" l="1"/>
  <c r="BE28" i="6"/>
  <c r="BE27" i="6"/>
  <c r="BE26" i="6"/>
  <c r="AZ7" i="6"/>
  <c r="BE9" i="6"/>
  <c r="BF8" i="6" s="1"/>
  <c r="AZ38" i="6" a="1"/>
  <c r="AZ38" i="6" s="1"/>
  <c r="AZ37" i="6" a="1"/>
  <c r="AZ37" i="6" s="1"/>
  <c r="AZ36" i="6"/>
  <c r="AZ35" i="6"/>
  <c r="AZ34" i="6"/>
  <c r="AZ43" i="6" s="1"/>
  <c r="AZ11" i="6"/>
  <c r="AZ13" i="6"/>
  <c r="AZ14" i="6"/>
  <c r="BC20" i="6" l="1"/>
  <c r="AZ20" i="6"/>
  <c r="AZ42" i="6" s="1"/>
  <c r="AZ24" i="6"/>
  <c r="BC24" i="6"/>
  <c r="BE12" i="6"/>
  <c r="BE13" i="6"/>
  <c r="BE10" i="6"/>
  <c r="BE11" i="6"/>
  <c r="AZ31" i="6"/>
  <c r="AA38" i="6" l="1"/>
  <c r="AA37" i="6"/>
  <c r="AA34" i="6"/>
  <c r="AA29" i="6"/>
  <c r="AA15" i="6"/>
  <c r="AA12" i="6"/>
  <c r="AA11" i="6"/>
  <c r="AA8" i="6"/>
  <c r="AA9" i="6"/>
  <c r="AA7" i="6"/>
  <c r="AA48" i="6" s="1"/>
  <c r="AJ35" i="6" l="1"/>
  <c r="AB32" i="6" l="1"/>
  <c r="AC32" i="6" l="1"/>
  <c r="AF1" i="7" s="1"/>
  <c r="AG32" i="6"/>
  <c r="AZ29" i="6" s="1"/>
  <c r="AJ36" i="6"/>
  <c r="AE30" i="6"/>
  <c r="AK37" i="6"/>
  <c r="AL37" i="6" s="1"/>
  <c r="AE32" i="6"/>
  <c r="AM36" i="6"/>
  <c r="AM40" i="6"/>
  <c r="AM39" i="6"/>
  <c r="AM38" i="6"/>
  <c r="AM37" i="6"/>
  <c r="AK35" i="6" l="1"/>
  <c r="AJ45" i="6" l="1"/>
  <c r="A1" i="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<sst xmlns="http://schemas.openxmlformats.org/spreadsheetml/2006/main" count="609" uniqueCount="453">
  <si>
    <t>ユーロフィンアーステクノ株式会社</t>
    <phoneticPr fontId="2"/>
  </si>
  <si>
    <t>● 免責事項</t>
    <rPh sb="2" eb="6">
      <t>メンセキジコウ</t>
    </rPh>
    <phoneticPr fontId="7"/>
  </si>
  <si>
    <t>● ご依頼時の注意とお願い</t>
    <phoneticPr fontId="2"/>
  </si>
  <si>
    <t>●   ご注文の確定は、当社に「当社指定のアスベスト分析依頼書」および「分析試料」が到着し、ご依頼内容と</t>
    <phoneticPr fontId="7"/>
  </si>
  <si>
    <t>アスベスト分析依頼書</t>
    <rPh sb="5" eb="7">
      <t>ブンセキ</t>
    </rPh>
    <rPh sb="7" eb="10">
      <t>イライショ</t>
    </rPh>
    <phoneticPr fontId="7"/>
  </si>
  <si>
    <t xml:space="preserve"> 会社名</t>
  </si>
  <si>
    <t>*必須</t>
    <rPh sb="1" eb="3">
      <t>ヒッス</t>
    </rPh>
    <phoneticPr fontId="4"/>
  </si>
  <si>
    <t xml:space="preserve"> 会社住所</t>
  </si>
  <si>
    <t xml:space="preserve"> 部署名</t>
  </si>
  <si>
    <t xml:space="preserve"> 御担当者様</t>
    <phoneticPr fontId="14"/>
  </si>
  <si>
    <t xml:space="preserve"> 電話番号</t>
  </si>
  <si>
    <t xml:space="preserve"> 携帯電話番号</t>
  </si>
  <si>
    <t xml:space="preserve"> FAX番号</t>
  </si>
  <si>
    <t>*必須</t>
    <phoneticPr fontId="7"/>
  </si>
  <si>
    <t xml:space="preserve"> 分析内容 </t>
    <rPh sb="1" eb="3">
      <t>ブンセキ</t>
    </rPh>
    <rPh sb="3" eb="5">
      <t>ナイヨウ</t>
    </rPh>
    <phoneticPr fontId="4"/>
  </si>
  <si>
    <t xml:space="preserve"> 報告書宛先名 </t>
    <phoneticPr fontId="1"/>
  </si>
  <si>
    <t>その他送付先宛</t>
    <rPh sb="2" eb="3">
      <t>タ</t>
    </rPh>
    <rPh sb="3" eb="5">
      <t>ソウフ</t>
    </rPh>
    <rPh sb="5" eb="6">
      <t>サキ</t>
    </rPh>
    <rPh sb="6" eb="7">
      <t>アテ</t>
    </rPh>
    <phoneticPr fontId="1"/>
  </si>
  <si>
    <t>その他請求送付先</t>
    <rPh sb="2" eb="3">
      <t>タ</t>
    </rPh>
    <rPh sb="3" eb="5">
      <t>セイキュウ</t>
    </rPh>
    <rPh sb="5" eb="7">
      <t>ソウフ</t>
    </rPh>
    <rPh sb="7" eb="8">
      <t>サキ</t>
    </rPh>
    <phoneticPr fontId="1"/>
  </si>
  <si>
    <t>特急</t>
    <rPh sb="0" eb="2">
      <t>トッキュウ</t>
    </rPh>
    <phoneticPr fontId="7"/>
  </si>
  <si>
    <t>1段階参照セル</t>
    <rPh sb="1" eb="3">
      <t>ダンカイ</t>
    </rPh>
    <rPh sb="3" eb="5">
      <t>サンショウ</t>
    </rPh>
    <phoneticPr fontId="7"/>
  </si>
  <si>
    <t>2段階参照セル</t>
    <rPh sb="1" eb="3">
      <t>ダンカイ</t>
    </rPh>
    <rPh sb="3" eb="5">
      <t>サンショウ</t>
    </rPh>
    <phoneticPr fontId="7"/>
  </si>
  <si>
    <t>標準</t>
    <rPh sb="0" eb="2">
      <t>ヒョウジュン</t>
    </rPh>
    <phoneticPr fontId="7"/>
  </si>
  <si>
    <t>長納期</t>
    <rPh sb="0" eb="3">
      <t>チョウノウキ</t>
    </rPh>
    <phoneticPr fontId="7"/>
  </si>
  <si>
    <t>快速</t>
    <rPh sb="0" eb="2">
      <t>カイソク</t>
    </rPh>
    <phoneticPr fontId="7"/>
  </si>
  <si>
    <t>　選択肢　01</t>
    <rPh sb="1" eb="3">
      <t>センタク</t>
    </rPh>
    <rPh sb="3" eb="4">
      <t>シ</t>
    </rPh>
    <phoneticPr fontId="3"/>
  </si>
  <si>
    <t>　選択肢　02</t>
    <rPh sb="1" eb="3">
      <t>センタク</t>
    </rPh>
    <rPh sb="3" eb="4">
      <t>シ</t>
    </rPh>
    <phoneticPr fontId="3"/>
  </si>
  <si>
    <t>　選択肢　03</t>
    <rPh sb="1" eb="3">
      <t>センタク</t>
    </rPh>
    <rPh sb="3" eb="4">
      <t>シ</t>
    </rPh>
    <phoneticPr fontId="3"/>
  </si>
  <si>
    <t>　選択肢　04</t>
    <rPh sb="1" eb="3">
      <t>センタク</t>
    </rPh>
    <rPh sb="3" eb="4">
      <t>シ</t>
    </rPh>
    <phoneticPr fontId="3"/>
  </si>
  <si>
    <t>　選択肢　05</t>
    <rPh sb="1" eb="3">
      <t>センタク</t>
    </rPh>
    <rPh sb="3" eb="4">
      <t>シ</t>
    </rPh>
    <phoneticPr fontId="3"/>
  </si>
  <si>
    <t>　選択肢　06</t>
    <rPh sb="1" eb="3">
      <t>センタク</t>
    </rPh>
    <rPh sb="3" eb="4">
      <t>シ</t>
    </rPh>
    <phoneticPr fontId="3"/>
  </si>
  <si>
    <t>　選択肢　07</t>
    <rPh sb="1" eb="3">
      <t>センタク</t>
    </rPh>
    <rPh sb="3" eb="4">
      <t>シ</t>
    </rPh>
    <phoneticPr fontId="3"/>
  </si>
  <si>
    <t>メール（PDF）</t>
  </si>
  <si>
    <t>FAX</t>
  </si>
  <si>
    <t>定性分析</t>
    <rPh sb="0" eb="2">
      <t>テイセイ</t>
    </rPh>
    <rPh sb="2" eb="4">
      <t>ブンセキ</t>
    </rPh>
    <phoneticPr fontId="3"/>
  </si>
  <si>
    <t>定性・定量分析</t>
    <rPh sb="0" eb="2">
      <t>テイセイ</t>
    </rPh>
    <rPh sb="3" eb="5">
      <t>テイリョウ</t>
    </rPh>
    <rPh sb="5" eb="7">
      <t>ブンセキ</t>
    </rPh>
    <phoneticPr fontId="3"/>
  </si>
  <si>
    <t>混在</t>
    <rPh sb="0" eb="2">
      <t>コンザイ</t>
    </rPh>
    <phoneticPr fontId="3"/>
  </si>
  <si>
    <t>JIS A 1481-1</t>
    <phoneticPr fontId="14"/>
  </si>
  <si>
    <t>JIS A 1481-2</t>
    <phoneticPr fontId="14"/>
  </si>
  <si>
    <t>JIS A 1481-1
JIS A 1481-5</t>
    <phoneticPr fontId="14"/>
  </si>
  <si>
    <t>JIS A 1481-2
JIS A 1481-3</t>
    <phoneticPr fontId="14"/>
  </si>
  <si>
    <t>混在</t>
    <rPh sb="0" eb="2">
      <t>コンザイ</t>
    </rPh>
    <phoneticPr fontId="14"/>
  </si>
  <si>
    <t>-</t>
  </si>
  <si>
    <t>上記お客様情報宛</t>
    <rPh sb="0" eb="2">
      <t>ジョウキ</t>
    </rPh>
    <rPh sb="3" eb="5">
      <t>キャクサマ</t>
    </rPh>
    <rPh sb="5" eb="7">
      <t>ジョウホウ</t>
    </rPh>
    <rPh sb="7" eb="8">
      <t>アテ</t>
    </rPh>
    <phoneticPr fontId="1"/>
  </si>
  <si>
    <t>上記お客様情報先</t>
    <rPh sb="0" eb="2">
      <t>ジョウキ</t>
    </rPh>
    <rPh sb="3" eb="5">
      <t>キャクサマ</t>
    </rPh>
    <rPh sb="5" eb="7">
      <t>ジョウホウ</t>
    </rPh>
    <rPh sb="7" eb="8">
      <t>サキ</t>
    </rPh>
    <phoneticPr fontId="1"/>
  </si>
  <si>
    <t>指定報告書送付先</t>
    <rPh sb="0" eb="2">
      <t>シテイ</t>
    </rPh>
    <rPh sb="5" eb="7">
      <t>ソウフ</t>
    </rPh>
    <rPh sb="7" eb="8">
      <t>サキ</t>
    </rPh>
    <phoneticPr fontId="1"/>
  </si>
  <si>
    <t>特定建築物石綿含有建材調査者</t>
  </si>
  <si>
    <t>一般建築物石綿含有建材調査者</t>
    <rPh sb="0" eb="2">
      <t>イッパン</t>
    </rPh>
    <phoneticPr fontId="7"/>
  </si>
  <si>
    <t>一戸建て等石綿含有建材調査者</t>
  </si>
  <si>
    <t>アスベスト診断士</t>
  </si>
  <si>
    <t>石綿作業主任者</t>
  </si>
  <si>
    <t>板状</t>
    <rPh sb="0" eb="1">
      <t>イタ</t>
    </rPh>
    <rPh sb="1" eb="2">
      <t>ジョウ</t>
    </rPh>
    <phoneticPr fontId="1"/>
  </si>
  <si>
    <t>吹付け</t>
    <rPh sb="0" eb="1">
      <t>フ</t>
    </rPh>
    <rPh sb="1" eb="2">
      <t>ツ</t>
    </rPh>
    <phoneticPr fontId="1"/>
  </si>
  <si>
    <t>有機性建材</t>
    <rPh sb="0" eb="5">
      <t>ユウキセイケンザイ</t>
    </rPh>
    <phoneticPr fontId="1"/>
  </si>
  <si>
    <t>保温材</t>
    <rPh sb="0" eb="3">
      <t>ホオンザイ</t>
    </rPh>
    <phoneticPr fontId="1"/>
  </si>
  <si>
    <t>断熱材</t>
    <rPh sb="0" eb="3">
      <t>ダンネツザイ</t>
    </rPh>
    <phoneticPr fontId="1"/>
  </si>
  <si>
    <t>塊状</t>
    <rPh sb="0" eb="1">
      <t>カタマリ</t>
    </rPh>
    <rPh sb="1" eb="2">
      <t>ジョウ</t>
    </rPh>
    <phoneticPr fontId="1"/>
  </si>
  <si>
    <t>住宅</t>
    <rPh sb="0" eb="2">
      <t>ジュウタク</t>
    </rPh>
    <phoneticPr fontId="7"/>
  </si>
  <si>
    <t>集合住宅</t>
    <rPh sb="0" eb="2">
      <t>シュウゴウ</t>
    </rPh>
    <rPh sb="2" eb="4">
      <t>ジュウタク</t>
    </rPh>
    <phoneticPr fontId="7"/>
  </si>
  <si>
    <t>オフィスビル</t>
    <phoneticPr fontId="7"/>
  </si>
  <si>
    <t>商業ビル</t>
    <rPh sb="0" eb="2">
      <t>ショウギョウ</t>
    </rPh>
    <phoneticPr fontId="7"/>
  </si>
  <si>
    <t>幼稚園</t>
    <rPh sb="0" eb="3">
      <t>ヨウチエン</t>
    </rPh>
    <phoneticPr fontId="7"/>
  </si>
  <si>
    <t>保育所</t>
    <phoneticPr fontId="7"/>
  </si>
  <si>
    <t>小学校</t>
    <phoneticPr fontId="7"/>
  </si>
  <si>
    <t>中学校</t>
    <rPh sb="0" eb="3">
      <t>ショウチュウガッコウ</t>
    </rPh>
    <phoneticPr fontId="7"/>
  </si>
  <si>
    <t>高等学校</t>
    <rPh sb="0" eb="4">
      <t>コウトウガッコウ</t>
    </rPh>
    <phoneticPr fontId="7"/>
  </si>
  <si>
    <t>学校</t>
    <phoneticPr fontId="7"/>
  </si>
  <si>
    <t>福祉施設</t>
    <rPh sb="0" eb="4">
      <t>フクシシセツ</t>
    </rPh>
    <phoneticPr fontId="7"/>
  </si>
  <si>
    <t>病院</t>
    <rPh sb="0" eb="2">
      <t>ビョウイン</t>
    </rPh>
    <phoneticPr fontId="7"/>
  </si>
  <si>
    <t>郵便局</t>
    <rPh sb="0" eb="3">
      <t>ユウビンキョク</t>
    </rPh>
    <phoneticPr fontId="7"/>
  </si>
  <si>
    <t>警察署</t>
    <rPh sb="0" eb="3">
      <t>ケイサツショ</t>
    </rPh>
    <phoneticPr fontId="7"/>
  </si>
  <si>
    <t>公衆便所</t>
    <rPh sb="0" eb="4">
      <t>コウシュウベンジョ</t>
    </rPh>
    <phoneticPr fontId="7"/>
  </si>
  <si>
    <t>店舗</t>
    <rPh sb="0" eb="2">
      <t>テンポ</t>
    </rPh>
    <phoneticPr fontId="7"/>
  </si>
  <si>
    <t>商業施設</t>
    <rPh sb="0" eb="4">
      <t>ショウギョウシセツ</t>
    </rPh>
    <phoneticPr fontId="7"/>
  </si>
  <si>
    <t>事務所</t>
    <rPh sb="0" eb="3">
      <t>ジムショ</t>
    </rPh>
    <phoneticPr fontId="7"/>
  </si>
  <si>
    <t>倉庫</t>
    <rPh sb="0" eb="2">
      <t>ソウコ</t>
    </rPh>
    <phoneticPr fontId="7"/>
  </si>
  <si>
    <t>工場</t>
    <rPh sb="0" eb="2">
      <t>コウジョウ</t>
    </rPh>
    <phoneticPr fontId="7"/>
  </si>
  <si>
    <t>天井</t>
    <rPh sb="0" eb="2">
      <t>テンジョウ</t>
    </rPh>
    <phoneticPr fontId="12"/>
  </si>
  <si>
    <t>壁</t>
    <rPh sb="0" eb="1">
      <t>カベ</t>
    </rPh>
    <phoneticPr fontId="12"/>
  </si>
  <si>
    <t>床</t>
    <rPh sb="0" eb="1">
      <t>ユカ</t>
    </rPh>
    <phoneticPr fontId="12"/>
  </si>
  <si>
    <t>巾木</t>
    <rPh sb="0" eb="2">
      <t>ハバキ</t>
    </rPh>
    <phoneticPr fontId="12"/>
  </si>
  <si>
    <t>外壁</t>
    <rPh sb="0" eb="2">
      <t>ガイヘキ</t>
    </rPh>
    <phoneticPr fontId="12"/>
  </si>
  <si>
    <t xml:space="preserve"> 郵便番号</t>
  </si>
  <si>
    <t xml:space="preserve"> 郵便番号</t>
    <phoneticPr fontId="14"/>
  </si>
  <si>
    <t xml:space="preserve"> 御担当者様</t>
  </si>
  <si>
    <t xml:space="preserve"> E-mail</t>
  </si>
  <si>
    <t xml:space="preserve"> 件名</t>
    <rPh sb="1" eb="3">
      <t>ケンメイ</t>
    </rPh>
    <phoneticPr fontId="7"/>
  </si>
  <si>
    <t>本エクセルブックの免責事項を必ずご確認ください。弊社に依頼書と試料が到着した段階で同意を得たものとします。</t>
    <phoneticPr fontId="7"/>
  </si>
  <si>
    <t>【お客様情報】</t>
    <rPh sb="2" eb="4">
      <t>キャクサマ</t>
    </rPh>
    <rPh sb="4" eb="6">
      <t>ジョウホウ</t>
    </rPh>
    <phoneticPr fontId="7"/>
  </si>
  <si>
    <t>報告先メールアドレス</t>
    <rPh sb="0" eb="2">
      <t>ホウコク</t>
    </rPh>
    <rPh sb="2" eb="3">
      <t>サキ</t>
    </rPh>
    <phoneticPr fontId="7"/>
  </si>
  <si>
    <t>上記以外の追加報告先メールアドレス（CC)</t>
    <rPh sb="0" eb="2">
      <t>ジョウキ</t>
    </rPh>
    <rPh sb="2" eb="4">
      <t>イガイ</t>
    </rPh>
    <rPh sb="5" eb="7">
      <t>ツイカ</t>
    </rPh>
    <rPh sb="7" eb="9">
      <t>ホウコク</t>
    </rPh>
    <rPh sb="9" eb="10">
      <t>サキ</t>
    </rPh>
    <phoneticPr fontId="7"/>
  </si>
  <si>
    <r>
      <t>【報告書・請求書送付先情報（任意）】</t>
    </r>
    <r>
      <rPr>
        <b/>
        <sz val="11"/>
        <color rgb="FFFF0000"/>
        <rFont val="游ゴシック"/>
        <family val="3"/>
        <charset val="128"/>
        <scheme val="minor"/>
      </rPr>
      <t>記入がない場合は、お客様情報記載先に送付させていただきます。</t>
    </r>
    <rPh sb="1" eb="4">
      <t>ホウコクショ</t>
    </rPh>
    <rPh sb="5" eb="8">
      <t>セイキュウショ</t>
    </rPh>
    <rPh sb="8" eb="10">
      <t>ソウフ</t>
    </rPh>
    <rPh sb="10" eb="11">
      <t>サキ</t>
    </rPh>
    <rPh sb="11" eb="13">
      <t>ジョウホウ</t>
    </rPh>
    <rPh sb="14" eb="16">
      <t>ニンイ</t>
    </rPh>
    <phoneticPr fontId="7"/>
  </si>
  <si>
    <t>報告書送付先</t>
    <rPh sb="0" eb="3">
      <t>ホウコクショ</t>
    </rPh>
    <rPh sb="3" eb="6">
      <t>ソウフサキ</t>
    </rPh>
    <phoneticPr fontId="7"/>
  </si>
  <si>
    <t>請求書送付先</t>
    <rPh sb="0" eb="3">
      <t>セイキュウショ</t>
    </rPh>
    <rPh sb="3" eb="6">
      <t>ソウフサキ</t>
    </rPh>
    <phoneticPr fontId="7"/>
  </si>
  <si>
    <t>メールアドレス</t>
    <phoneticPr fontId="7"/>
  </si>
  <si>
    <t>【分析プラン】</t>
    <rPh sb="1" eb="3">
      <t>ブンセキ</t>
    </rPh>
    <phoneticPr fontId="7"/>
  </si>
  <si>
    <t>分析方法</t>
    <rPh sb="0" eb="2">
      <t>ブンセキ</t>
    </rPh>
    <rPh sb="2" eb="4">
      <t>ホウホウ</t>
    </rPh>
    <phoneticPr fontId="7"/>
  </si>
  <si>
    <t>定性のみ</t>
    <rPh sb="0" eb="2">
      <t>テイセイ</t>
    </rPh>
    <phoneticPr fontId="7"/>
  </si>
  <si>
    <t>JIS A 1481-1</t>
    <phoneticPr fontId="7"/>
  </si>
  <si>
    <t>JIS A 1481-2</t>
    <phoneticPr fontId="7"/>
  </si>
  <si>
    <t>定性+定量</t>
    <rPh sb="0" eb="2">
      <t>テイセイ</t>
    </rPh>
    <rPh sb="3" eb="5">
      <t>テイリョウ</t>
    </rPh>
    <phoneticPr fontId="7"/>
  </si>
  <si>
    <t>JIS A 1481-1
JIS A 1481-5</t>
    <phoneticPr fontId="7"/>
  </si>
  <si>
    <t>JIS A 1481-2
JIS A 1481-3</t>
    <phoneticPr fontId="7"/>
  </si>
  <si>
    <t>分析納期</t>
    <rPh sb="0" eb="2">
      <t>ブンセキ</t>
    </rPh>
    <rPh sb="2" eb="4">
      <t>ノウキ</t>
    </rPh>
    <phoneticPr fontId="7"/>
  </si>
  <si>
    <t>【報告書記載情報】</t>
    <rPh sb="1" eb="4">
      <t>ホウコクショ</t>
    </rPh>
    <rPh sb="4" eb="6">
      <t>キサイ</t>
    </rPh>
    <rPh sb="6" eb="8">
      <t>ジョウホウ</t>
    </rPh>
    <phoneticPr fontId="7"/>
  </si>
  <si>
    <t>報告書宛名</t>
    <rPh sb="0" eb="3">
      <t>ホウコクショ</t>
    </rPh>
    <rPh sb="3" eb="5">
      <t>アテナ</t>
    </rPh>
    <phoneticPr fontId="7"/>
  </si>
  <si>
    <t>工事件名</t>
    <rPh sb="0" eb="4">
      <t>コウジケンメイ</t>
    </rPh>
    <phoneticPr fontId="7"/>
  </si>
  <si>
    <t>採取者</t>
    <rPh sb="0" eb="2">
      <t>サイシュ</t>
    </rPh>
    <rPh sb="2" eb="3">
      <t>シャ</t>
    </rPh>
    <phoneticPr fontId="7"/>
  </si>
  <si>
    <t>【連絡事項】試料返却や分析についての指示。またその他ご要望があればご記載ください</t>
    <rPh sb="1" eb="3">
      <t>レンラク</t>
    </rPh>
    <rPh sb="3" eb="5">
      <t>ジコウ</t>
    </rPh>
    <rPh sb="6" eb="8">
      <t>シリョウ</t>
    </rPh>
    <rPh sb="8" eb="10">
      <t>ヘンキャク</t>
    </rPh>
    <rPh sb="11" eb="13">
      <t>ブンセキ</t>
    </rPh>
    <rPh sb="18" eb="20">
      <t>シジ</t>
    </rPh>
    <rPh sb="25" eb="26">
      <t>ホカ</t>
    </rPh>
    <rPh sb="27" eb="29">
      <t>ヨウボウ</t>
    </rPh>
    <rPh sb="34" eb="36">
      <t>キサイ</t>
    </rPh>
    <phoneticPr fontId="7"/>
  </si>
  <si>
    <t>（例）（No.1）タイル：タイル側面に付着している目地材は分析除外。</t>
    <rPh sb="1" eb="2">
      <t>レイ</t>
    </rPh>
    <rPh sb="16" eb="18">
      <t>ソクメン</t>
    </rPh>
    <rPh sb="19" eb="21">
      <t>フチャク</t>
    </rPh>
    <rPh sb="25" eb="28">
      <t>メジザイ</t>
    </rPh>
    <rPh sb="29" eb="31">
      <t>ブンセキ</t>
    </rPh>
    <rPh sb="31" eb="33">
      <t>ジョガイ</t>
    </rPh>
    <phoneticPr fontId="7"/>
  </si>
  <si>
    <t>【試料情報】</t>
    <rPh sb="1" eb="3">
      <t>シリョウ</t>
    </rPh>
    <rPh sb="3" eb="5">
      <t>ジョウホウ</t>
    </rPh>
    <phoneticPr fontId="7"/>
  </si>
  <si>
    <t>試料番号</t>
    <rPh sb="0" eb="2">
      <t>シリョウ</t>
    </rPh>
    <rPh sb="2" eb="4">
      <t>バンゴウ</t>
    </rPh>
    <phoneticPr fontId="7"/>
  </si>
  <si>
    <t>採取年月日</t>
    <rPh sb="0" eb="5">
      <t>サイシュネンガッピ</t>
    </rPh>
    <phoneticPr fontId="7"/>
  </si>
  <si>
    <t>試料名称</t>
  </si>
  <si>
    <t>建屋名・部屋名</t>
    <phoneticPr fontId="7"/>
  </si>
  <si>
    <t>所在地</t>
    <rPh sb="0" eb="3">
      <t>ショザイチ</t>
    </rPh>
    <phoneticPr fontId="7"/>
  </si>
  <si>
    <t>施工年</t>
    <rPh sb="0" eb="2">
      <t>セコウ</t>
    </rPh>
    <rPh sb="2" eb="3">
      <t>ネン</t>
    </rPh>
    <phoneticPr fontId="7"/>
  </si>
  <si>
    <t>採取部位</t>
  </si>
  <si>
    <t>記入例</t>
    <rPh sb="0" eb="2">
      <t>キニュウ</t>
    </rPh>
    <rPh sb="2" eb="3">
      <t>レイ</t>
    </rPh>
    <phoneticPr fontId="7"/>
  </si>
  <si>
    <t>タイル</t>
    <phoneticPr fontId="7"/>
  </si>
  <si>
    <t>○○マンション　101号室　キッチン</t>
    <rPh sb="11" eb="13">
      <t>ゴウシツ</t>
    </rPh>
    <phoneticPr fontId="7"/>
  </si>
  <si>
    <t>○○県○○市○○町1-2-3</t>
    <rPh sb="2" eb="3">
      <t>ケン</t>
    </rPh>
    <rPh sb="5" eb="6">
      <t>シ</t>
    </rPh>
    <rPh sb="8" eb="9">
      <t>マチ</t>
    </rPh>
    <phoneticPr fontId="7"/>
  </si>
  <si>
    <t>1980年</t>
    <rPh sb="4" eb="5">
      <t>ネン</t>
    </rPh>
    <phoneticPr fontId="7"/>
  </si>
  <si>
    <t>壁</t>
    <rPh sb="0" eb="1">
      <t>カベ</t>
    </rPh>
    <phoneticPr fontId="7"/>
  </si>
  <si>
    <t>検体件数</t>
    <rPh sb="0" eb="2">
      <t>ケンタイ</t>
    </rPh>
    <rPh sb="2" eb="4">
      <t>ケンスウ</t>
    </rPh>
    <phoneticPr fontId="7"/>
  </si>
  <si>
    <t>件</t>
    <rPh sb="0" eb="1">
      <t>ケン</t>
    </rPh>
    <phoneticPr fontId="7"/>
  </si>
  <si>
    <t>▶</t>
    <phoneticPr fontId="7"/>
  </si>
  <si>
    <t>〒939-0351　富山県射水市戸破8-31
ユーロフィンアーステクノ株式会社　AS分析棟
TEL：0766-50-8019</t>
    <phoneticPr fontId="7"/>
  </si>
  <si>
    <t>-</t>
    <phoneticPr fontId="7"/>
  </si>
  <si>
    <t>分割1</t>
    <rPh sb="0" eb="2">
      <t>ブンカツ</t>
    </rPh>
    <phoneticPr fontId="14"/>
  </si>
  <si>
    <t xml:space="preserve"> 連絡送付先E-mail</t>
  </si>
  <si>
    <t>分割2</t>
    <rPh sb="0" eb="2">
      <t>ブンカツ</t>
    </rPh>
    <phoneticPr fontId="14"/>
  </si>
  <si>
    <t>分割3</t>
    <rPh sb="0" eb="2">
      <t>ブンカツ</t>
    </rPh>
    <phoneticPr fontId="14"/>
  </si>
  <si>
    <t xml:space="preserve"> 分析納期</t>
  </si>
  <si>
    <t>【連絡事項】</t>
    <rPh sb="1" eb="3">
      <t>レンラク</t>
    </rPh>
    <rPh sb="3" eb="5">
      <t>ジコウ</t>
    </rPh>
    <phoneticPr fontId="22"/>
  </si>
  <si>
    <t>住所分割 1</t>
    <rPh sb="0" eb="4">
      <t>ジュウショブンカツ</t>
    </rPh>
    <phoneticPr fontId="14"/>
  </si>
  <si>
    <t>元</t>
    <rPh sb="0" eb="1">
      <t>モト</t>
    </rPh>
    <phoneticPr fontId="14"/>
  </si>
  <si>
    <t>住所分割 2</t>
    <rPh sb="0" eb="4">
      <t>ジュウショブンカツ</t>
    </rPh>
    <phoneticPr fontId="14"/>
  </si>
  <si>
    <t>D7</t>
    <phoneticPr fontId="7"/>
  </si>
  <si>
    <t>D8</t>
    <phoneticPr fontId="7"/>
  </si>
  <si>
    <t>D10</t>
    <phoneticPr fontId="7"/>
  </si>
  <si>
    <t>D11</t>
    <phoneticPr fontId="7"/>
  </si>
  <si>
    <t>D12</t>
    <phoneticPr fontId="7"/>
  </si>
  <si>
    <t>報告書送付先</t>
  </si>
  <si>
    <t>C21</t>
    <phoneticPr fontId="7"/>
  </si>
  <si>
    <t>C23</t>
    <phoneticPr fontId="7"/>
  </si>
  <si>
    <t>H21</t>
    <phoneticPr fontId="7"/>
  </si>
  <si>
    <t>採取箇所選定者</t>
    <rPh sb="0" eb="2">
      <t>サイシュ</t>
    </rPh>
    <rPh sb="2" eb="4">
      <t>カショ</t>
    </rPh>
    <rPh sb="4" eb="6">
      <t>センテイ</t>
    </rPh>
    <rPh sb="6" eb="7">
      <t>シャ</t>
    </rPh>
    <phoneticPr fontId="1"/>
  </si>
  <si>
    <t>D34</t>
    <phoneticPr fontId="7"/>
  </si>
  <si>
    <t>住所分割 3</t>
    <rPh sb="0" eb="4">
      <t>ジュウショブンカツ</t>
    </rPh>
    <phoneticPr fontId="14"/>
  </si>
  <si>
    <t>小分類</t>
    <rPh sb="0" eb="3">
      <t>ショウブンルイ</t>
    </rPh>
    <phoneticPr fontId="7"/>
  </si>
  <si>
    <t>建屋用途</t>
    <rPh sb="0" eb="2">
      <t>タテヤ</t>
    </rPh>
    <rPh sb="2" eb="4">
      <t>ヨウト</t>
    </rPh>
    <phoneticPr fontId="1"/>
  </si>
  <si>
    <t>依頼書識別番号</t>
    <rPh sb="0" eb="3">
      <t>イライショ</t>
    </rPh>
    <rPh sb="3" eb="5">
      <t>シキベツ</t>
    </rPh>
    <rPh sb="5" eb="7">
      <t>バンゴウ</t>
    </rPh>
    <phoneticPr fontId="7"/>
  </si>
  <si>
    <r>
      <rPr>
        <sz val="11"/>
        <color theme="1"/>
        <rFont val="游ゴシック"/>
        <family val="3"/>
        <charset val="128"/>
        <scheme val="minor"/>
      </rPr>
      <t>建屋用途（</t>
    </r>
    <r>
      <rPr>
        <sz val="11"/>
        <color rgb="FFFF0000"/>
        <rFont val="游ゴシック"/>
        <family val="3"/>
        <charset val="128"/>
        <scheme val="minor"/>
      </rPr>
      <t>記入または選択</t>
    </r>
    <r>
      <rPr>
        <sz val="11"/>
        <color theme="1"/>
        <rFont val="游ゴシック"/>
        <family val="3"/>
        <charset val="128"/>
        <scheme val="minor"/>
      </rPr>
      <t>）</t>
    </r>
    <rPh sb="0" eb="2">
      <t>タテヤ</t>
    </rPh>
    <rPh sb="2" eb="4">
      <t>ヨウト</t>
    </rPh>
    <rPh sb="5" eb="7">
      <t>キニュウ</t>
    </rPh>
    <rPh sb="10" eb="12">
      <t>センタク</t>
    </rPh>
    <phoneticPr fontId="7"/>
  </si>
  <si>
    <t>※空欄の場合は、「アスベスト含有調査」とします。</t>
    <rPh sb="1" eb="3">
      <t>クウラン</t>
    </rPh>
    <rPh sb="4" eb="6">
      <t>バアイ</t>
    </rPh>
    <rPh sb="14" eb="18">
      <t>ガンユウチョウサ</t>
    </rPh>
    <phoneticPr fontId="7"/>
  </si>
  <si>
    <t>※空欄の場合は、「－」とします。</t>
    <rPh sb="1" eb="3">
      <t>クウラン</t>
    </rPh>
    <rPh sb="4" eb="6">
      <t>バアイ</t>
    </rPh>
    <phoneticPr fontId="7"/>
  </si>
  <si>
    <t>※必要に応じて、社名や資格名等も入力してください。</t>
    <rPh sb="1" eb="3">
      <t>ヒツヨウ</t>
    </rPh>
    <rPh sb="4" eb="5">
      <t>オウ</t>
    </rPh>
    <rPh sb="8" eb="10">
      <t>シャメイ</t>
    </rPh>
    <rPh sb="11" eb="13">
      <t>シカク</t>
    </rPh>
    <rPh sb="13" eb="14">
      <t>メイ</t>
    </rPh>
    <rPh sb="14" eb="15">
      <t>トウ</t>
    </rPh>
    <rPh sb="16" eb="18">
      <t>ニュウリョク</t>
    </rPh>
    <phoneticPr fontId="7"/>
  </si>
  <si>
    <t>検体送付先</t>
    <rPh sb="0" eb="2">
      <t>ケンタイ</t>
    </rPh>
    <rPh sb="2" eb="5">
      <t>ソウフサキ</t>
    </rPh>
    <phoneticPr fontId="7"/>
  </si>
  <si>
    <t>依頼書をExcelデータのまま、メールで送信してください。</t>
    <rPh sb="0" eb="3">
      <t>イライショ</t>
    </rPh>
    <rPh sb="20" eb="22">
      <t>ソウシン</t>
    </rPh>
    <phoneticPr fontId="7"/>
  </si>
  <si>
    <t>・同じ依頼書内に記載されたものは、1つの報告書にまとめて作成させていただきます。</t>
    <rPh sb="1" eb="2">
      <t>オナ</t>
    </rPh>
    <rPh sb="3" eb="6">
      <t>イライショ</t>
    </rPh>
    <rPh sb="6" eb="7">
      <t>ナイ</t>
    </rPh>
    <rPh sb="8" eb="10">
      <t>キサイ</t>
    </rPh>
    <rPh sb="20" eb="23">
      <t>ホウコクショ</t>
    </rPh>
    <rPh sb="28" eb="30">
      <t>サクセイ</t>
    </rPh>
    <phoneticPr fontId="7"/>
  </si>
  <si>
    <t>D13</t>
    <phoneticPr fontId="7"/>
  </si>
  <si>
    <t>D14</t>
    <phoneticPr fontId="7"/>
  </si>
  <si>
    <t>D15</t>
    <phoneticPr fontId="7"/>
  </si>
  <si>
    <t>C20</t>
    <phoneticPr fontId="14"/>
  </si>
  <si>
    <t>C24</t>
    <phoneticPr fontId="7"/>
  </si>
  <si>
    <t>C25</t>
    <phoneticPr fontId="7"/>
  </si>
  <si>
    <t>C26</t>
    <phoneticPr fontId="7"/>
  </si>
  <si>
    <t>H20</t>
    <phoneticPr fontId="7"/>
  </si>
  <si>
    <t>H23</t>
    <phoneticPr fontId="14"/>
  </si>
  <si>
    <t>H24</t>
    <phoneticPr fontId="7"/>
  </si>
  <si>
    <t>H25</t>
    <phoneticPr fontId="7"/>
  </si>
  <si>
    <t>H26</t>
    <phoneticPr fontId="7"/>
  </si>
  <si>
    <t>AG32</t>
    <phoneticPr fontId="14"/>
  </si>
  <si>
    <t>AF32</t>
    <phoneticPr fontId="14"/>
  </si>
  <si>
    <t>D35</t>
    <phoneticPr fontId="14"/>
  </si>
  <si>
    <t>D36</t>
    <phoneticPr fontId="7"/>
  </si>
  <si>
    <t>D37</t>
    <phoneticPr fontId="7"/>
  </si>
  <si>
    <t>D38</t>
    <phoneticPr fontId="7"/>
  </si>
  <si>
    <t>プルダウンリストより納期を選択してください。分析方法によって納期プランが異なります。</t>
    <rPh sb="10" eb="12">
      <t>ノウキ</t>
    </rPh>
    <rPh sb="13" eb="15">
      <t>センタク</t>
    </rPh>
    <rPh sb="22" eb="24">
      <t>ブンセキ</t>
    </rPh>
    <rPh sb="24" eb="26">
      <t>ホウホウ</t>
    </rPh>
    <rPh sb="30" eb="32">
      <t>ノウキ</t>
    </rPh>
    <rPh sb="36" eb="37">
      <t>コト</t>
    </rPh>
    <phoneticPr fontId="14"/>
  </si>
  <si>
    <t>必須入力セルが　</t>
    <phoneticPr fontId="7"/>
  </si>
  <si>
    <t>【試料情報】の入力をお願い致します</t>
  </si>
  <si>
    <t>速報目安　受注確定後　</t>
  </si>
  <si>
    <t>☆納期プランを確認してください☆</t>
    <rPh sb="1" eb="3">
      <t>ノウキ</t>
    </rPh>
    <rPh sb="7" eb="9">
      <t>カクニン</t>
    </rPh>
    <phoneticPr fontId="7"/>
  </si>
  <si>
    <t>　個残っています、該当の項目の入力お願い致します</t>
    <rPh sb="20" eb="21">
      <t>イタ</t>
    </rPh>
    <phoneticPr fontId="7"/>
  </si>
  <si>
    <t>【追加試料情報】</t>
    <rPh sb="1" eb="3">
      <t>ツイカ</t>
    </rPh>
    <rPh sb="3" eb="5">
      <t>シリョウ</t>
    </rPh>
    <rPh sb="5" eb="7">
      <t>ジョウホウ</t>
    </rPh>
    <phoneticPr fontId="7"/>
  </si>
  <si>
    <t>採取試料の量・大きさの目安</t>
    <rPh sb="0" eb="2">
      <t>サイシュ</t>
    </rPh>
    <rPh sb="2" eb="4">
      <t>シリョウ</t>
    </rPh>
    <rPh sb="5" eb="6">
      <t>リョウ</t>
    </rPh>
    <rPh sb="7" eb="8">
      <t>オオ</t>
    </rPh>
    <rPh sb="11" eb="13">
      <t>メヤス</t>
    </rPh>
    <phoneticPr fontId="7"/>
  </si>
  <si>
    <t>・外壁、仕上塗材</t>
    <rPh sb="1" eb="3">
      <t>ガイヘキ</t>
    </rPh>
    <rPh sb="4" eb="6">
      <t>シア</t>
    </rPh>
    <rPh sb="6" eb="8">
      <t>トザイ</t>
    </rPh>
    <phoneticPr fontId="7"/>
  </si>
  <si>
    <t>・吹付材、保温材</t>
    <rPh sb="1" eb="3">
      <t>フキツ</t>
    </rPh>
    <rPh sb="3" eb="4">
      <t>ザイ</t>
    </rPh>
    <rPh sb="5" eb="8">
      <t>ホオンザイ</t>
    </rPh>
    <phoneticPr fontId="7"/>
  </si>
  <si>
    <t>10ｇ程度</t>
    <rPh sb="3" eb="5">
      <t>テイド</t>
    </rPh>
    <phoneticPr fontId="7"/>
  </si>
  <si>
    <t>にわとりの卵1個分の大きさ（体積）</t>
    <rPh sb="5" eb="6">
      <t>タマゴ</t>
    </rPh>
    <rPh sb="14" eb="16">
      <t>タイセキ</t>
    </rPh>
    <phoneticPr fontId="7"/>
  </si>
  <si>
    <t>にわとりの卵2個分の大きさ（体積）</t>
    <phoneticPr fontId="7"/>
  </si>
  <si>
    <t>・成形板</t>
    <rPh sb="1" eb="3">
      <t>セイケイ</t>
    </rPh>
    <rPh sb="3" eb="4">
      <t>バン</t>
    </rPh>
    <phoneticPr fontId="7"/>
  </si>
  <si>
    <t>・成形板（厚み0.5㎜以下のもの）</t>
    <rPh sb="1" eb="3">
      <t>セイケイ</t>
    </rPh>
    <rPh sb="3" eb="4">
      <t>バン</t>
    </rPh>
    <rPh sb="5" eb="6">
      <t>アツ</t>
    </rPh>
    <rPh sb="11" eb="13">
      <t>イカ</t>
    </rPh>
    <phoneticPr fontId="7"/>
  </si>
  <si>
    <t>石膏ボードや岩綿吸音板、ケイ酸カルシウム板など</t>
    <phoneticPr fontId="7"/>
  </si>
  <si>
    <t>Pタイル、長尺シート、クッションフロアなどの床材や壁紙、クロスなど</t>
    <phoneticPr fontId="7"/>
  </si>
  <si>
    <t>5cm×5cm程度</t>
    <rPh sb="7" eb="9">
      <t>テイド</t>
    </rPh>
    <phoneticPr fontId="7"/>
  </si>
  <si>
    <t>10cm×10cm程度</t>
    <rPh sb="9" eb="11">
      <t>テイド</t>
    </rPh>
    <phoneticPr fontId="7"/>
  </si>
  <si>
    <t>試料の梱包について</t>
    <rPh sb="0" eb="2">
      <t>シリョウ</t>
    </rPh>
    <rPh sb="3" eb="5">
      <t>コンポウ</t>
    </rPh>
    <phoneticPr fontId="7"/>
  </si>
  <si>
    <t>ユーロフィンアーステクノ株式会社のアスベスト分析サービスをご利用いただくにあたり、下記の</t>
    <phoneticPr fontId="7"/>
  </si>
  <si>
    <t>注意事項をご確認のうえ、ご同意くださいますようお願い申し上げます。</t>
    <phoneticPr fontId="7"/>
  </si>
  <si>
    <t>２．試料の性状やご依頼内容によっては、料金の前払いをお願いする場合がございます。</t>
    <phoneticPr fontId="2"/>
  </si>
  <si>
    <t>３．輸送中のトラブル等による、試料の性状変化、試験結果への影響について、当社では責任を負いかねます。</t>
    <phoneticPr fontId="2"/>
  </si>
  <si>
    <t>（１）お客様ご自身で分析試料を採取される場合は、関連法令に基づき適切に実施していただきますようお願い</t>
    <phoneticPr fontId="7"/>
  </si>
  <si>
    <t>　　　いたします。</t>
    <phoneticPr fontId="2"/>
  </si>
  <si>
    <t>（２）当社技術員による採取をご希望の場合は、事前にお問い合わせくださいますようお願いいたします。</t>
    <rPh sb="3" eb="5">
      <t>トウシャ</t>
    </rPh>
    <rPh sb="5" eb="8">
      <t>ギジュツイン</t>
    </rPh>
    <rPh sb="11" eb="13">
      <t>サイシュ</t>
    </rPh>
    <rPh sb="15" eb="17">
      <t>キボウ</t>
    </rPh>
    <rPh sb="18" eb="20">
      <t>バアイ</t>
    </rPh>
    <rPh sb="22" eb="24">
      <t>ジゼン</t>
    </rPh>
    <rPh sb="26" eb="27">
      <t>ト</t>
    </rPh>
    <rPh sb="28" eb="29">
      <t>ア</t>
    </rPh>
    <rPh sb="40" eb="41">
      <t>ネガ</t>
    </rPh>
    <phoneticPr fontId="2"/>
  </si>
  <si>
    <t>（３）試験結果は、お預かりした分析試料の範囲に限定させていただきます。分析試料が製品である場合など、</t>
    <phoneticPr fontId="14"/>
  </si>
  <si>
    <t>　　　製品全体（ロット）の含有有無を保証するものではございません。</t>
    <phoneticPr fontId="2"/>
  </si>
  <si>
    <t>　　　 ※アスベスト含有の場合でも、使用または混入の状況について当社では把握できないため。</t>
    <phoneticPr fontId="2"/>
  </si>
  <si>
    <t>７．ご注文の確定が午後となった場合は、納期に1営業日を追加させていただく場合がございます。</t>
    <phoneticPr fontId="2"/>
  </si>
  <si>
    <t>８．多検体の分析ご依頼時に、納期日数の追加をお願いする場合がございます。</t>
    <phoneticPr fontId="7"/>
  </si>
  <si>
    <t>９．分析試料は、受付後1か月間保管した後、原則として廃棄処分とさせていただきます。返却をご希望の場合</t>
    <phoneticPr fontId="2"/>
  </si>
  <si>
    <r>
      <t>●</t>
    </r>
    <r>
      <rPr>
        <sz val="7"/>
        <rFont val="游ゴシック"/>
        <family val="3"/>
        <charset val="128"/>
        <scheme val="minor"/>
      </rPr>
      <t xml:space="preserve">    </t>
    </r>
    <r>
      <rPr>
        <sz val="10"/>
        <rFont val="游ゴシック"/>
        <family val="3"/>
        <charset val="128"/>
        <scheme val="minor"/>
      </rPr>
      <t>分析依頼書にご記入のうえ、</t>
    </r>
    <r>
      <rPr>
        <sz val="10"/>
        <color rgb="FFFF0000"/>
        <rFont val="游ゴシック"/>
        <family val="3"/>
        <charset val="128"/>
        <scheme val="minor"/>
      </rPr>
      <t>本エクセルファイル</t>
    </r>
    <r>
      <rPr>
        <sz val="10"/>
        <rFont val="游ゴシック"/>
        <family val="3"/>
        <charset val="128"/>
        <scheme val="minor"/>
      </rPr>
      <t>を</t>
    </r>
    <r>
      <rPr>
        <b/>
        <sz val="10"/>
        <color rgb="FFFF0000"/>
        <rFont val="游ゴシック"/>
        <family val="3"/>
        <charset val="128"/>
        <scheme val="minor"/>
      </rPr>
      <t>エクセル書式のまま</t>
    </r>
    <r>
      <rPr>
        <sz val="10"/>
        <rFont val="游ゴシック"/>
        <family val="3"/>
        <charset val="128"/>
        <scheme val="minor"/>
      </rPr>
      <t>、事前に当社メールアドレス</t>
    </r>
    <phoneticPr fontId="2"/>
  </si>
  <si>
    <r>
      <rPr>
        <sz val="10"/>
        <color rgb="FFFF0000"/>
        <rFont val="游ゴシック"/>
        <family val="3"/>
        <charset val="128"/>
        <scheme val="minor"/>
      </rPr>
      <t>（Taiyo_customer@etjp.eurofinsasia.com）宛にご送付ください</t>
    </r>
    <r>
      <rPr>
        <sz val="10"/>
        <rFont val="游ゴシック"/>
        <family val="3"/>
        <charset val="128"/>
        <scheme val="minor"/>
      </rPr>
      <t>ますようお願いいたします。</t>
    </r>
    <phoneticPr fontId="2"/>
  </si>
  <si>
    <r>
      <t>●</t>
    </r>
    <r>
      <rPr>
        <sz val="7"/>
        <rFont val="游ゴシック"/>
        <family val="3"/>
        <charset val="128"/>
        <scheme val="minor"/>
      </rPr>
      <t xml:space="preserve">    </t>
    </r>
    <r>
      <rPr>
        <sz val="10"/>
        <rFont val="游ゴシック"/>
        <family val="3"/>
        <charset val="128"/>
        <scheme val="minor"/>
      </rPr>
      <t>分析試料につきましては、別シート</t>
    </r>
    <phoneticPr fontId="2"/>
  </si>
  <si>
    <t>をご確認のうえ、適切に取り扱って</t>
    <phoneticPr fontId="7"/>
  </si>
  <si>
    <t>いただきますようお願いいたします。</t>
    <phoneticPr fontId="7"/>
  </si>
  <si>
    <t>(例：分取による均質化が困難な場合や分析後の処分が当社では行えない場合など)</t>
    <phoneticPr fontId="7"/>
  </si>
  <si>
    <t>●　数箇所から採取された試料を1検体としてご依頼いただく場合は、1検体であることが明確にわかる状態でご</t>
    <rPh sb="2" eb="5">
      <t>スウカショ</t>
    </rPh>
    <rPh sb="7" eb="9">
      <t>サイシュ</t>
    </rPh>
    <rPh sb="12" eb="14">
      <t>シリョウ</t>
    </rPh>
    <rPh sb="16" eb="18">
      <t>ケンタイ</t>
    </rPh>
    <rPh sb="22" eb="24">
      <t>イライ</t>
    </rPh>
    <rPh sb="28" eb="30">
      <t>バアイ</t>
    </rPh>
    <rPh sb="33" eb="35">
      <t>ケンタイ</t>
    </rPh>
    <rPh sb="41" eb="43">
      <t>メイカク</t>
    </rPh>
    <rPh sb="47" eb="49">
      <t>ジョウタイ</t>
    </rPh>
    <phoneticPr fontId="2"/>
  </si>
  <si>
    <t>送付くださいますようお願いいたします。</t>
    <phoneticPr fontId="2"/>
  </si>
  <si>
    <t>試料の確認を行い、分析開始が可能と判断された時点となります（分析試料の受付）。</t>
    <phoneticPr fontId="7"/>
  </si>
  <si>
    <r>
      <t>●</t>
    </r>
    <r>
      <rPr>
        <sz val="7"/>
        <rFont val="游ゴシック"/>
        <family val="3"/>
        <charset val="128"/>
        <scheme val="minor"/>
      </rPr>
      <t xml:space="preserve">    </t>
    </r>
    <r>
      <rPr>
        <sz val="10"/>
        <rFont val="游ゴシック"/>
        <family val="3"/>
        <charset val="128"/>
        <scheme val="minor"/>
      </rPr>
      <t>技術的資料等は有料オプションサービスとなりますので、ご注意ください。</t>
    </r>
    <phoneticPr fontId="7"/>
  </si>
  <si>
    <r>
      <t>●</t>
    </r>
    <r>
      <rPr>
        <sz val="7"/>
        <rFont val="游ゴシック"/>
        <family val="3"/>
        <charset val="128"/>
        <scheme val="minor"/>
      </rPr>
      <t xml:space="preserve">    </t>
    </r>
    <r>
      <rPr>
        <sz val="10"/>
        <rFont val="游ゴシック"/>
        <family val="3"/>
        <charset val="128"/>
        <scheme val="minor"/>
      </rPr>
      <t>速報納期はご依頼のサービスプランにより、注文確定の翌日から起算して1～16営業日以内に報告いたしま</t>
    </r>
    <phoneticPr fontId="2"/>
  </si>
  <si>
    <t>　す。</t>
    <phoneticPr fontId="2"/>
  </si>
  <si>
    <t>　※サービスプランにより納期・価格が異なりますので、お間違えのないようご注意ください。</t>
    <phoneticPr fontId="2"/>
  </si>
  <si>
    <t>●　分析結果の成果品は、試験成績書および顕微鏡写真となります。</t>
    <rPh sb="2" eb="4">
      <t>ブンセキ</t>
    </rPh>
    <rPh sb="4" eb="6">
      <t>ケッカ</t>
    </rPh>
    <rPh sb="7" eb="9">
      <t>セイカ</t>
    </rPh>
    <rPh sb="9" eb="10">
      <t>ヒン</t>
    </rPh>
    <rPh sb="12" eb="14">
      <t>シケン</t>
    </rPh>
    <rPh sb="14" eb="17">
      <t>セイセキショ</t>
    </rPh>
    <rPh sb="20" eb="23">
      <t>ケンビキョウ</t>
    </rPh>
    <rPh sb="23" eb="25">
      <t>シャシン</t>
    </rPh>
    <phoneticPr fontId="7"/>
  </si>
  <si>
    <t>１．試料の性状、梱包状態、ご依頼内容等により、当社の試験方法から逸脱している、または不適合と判断され</t>
    <phoneticPr fontId="2"/>
  </si>
  <si>
    <t>た場合は、試験をお受けできない場合がございます。</t>
    <phoneticPr fontId="2"/>
  </si>
  <si>
    <t>４．分析のご依頼は、成人の方、または法定代理人の承諾を得ている場合に限らせていただきます。ご依頼をい</t>
    <phoneticPr fontId="2"/>
  </si>
  <si>
    <t>ただいた時点で条件を満たしているものとみなします。</t>
    <phoneticPr fontId="2"/>
  </si>
  <si>
    <t>５．当社が発行する分析結果報告書は、お持ち込み、またはご発送いただいた分析試料に対する結果となります。</t>
    <rPh sb="2" eb="4">
      <t>トウシャ</t>
    </rPh>
    <rPh sb="5" eb="7">
      <t>ハッコウ</t>
    </rPh>
    <rPh sb="9" eb="11">
      <t>ブンセキ</t>
    </rPh>
    <rPh sb="11" eb="13">
      <t>ケッカ</t>
    </rPh>
    <rPh sb="13" eb="16">
      <t>ホウコクショ</t>
    </rPh>
    <rPh sb="19" eb="20">
      <t>モ</t>
    </rPh>
    <rPh sb="21" eb="22">
      <t>コ</t>
    </rPh>
    <rPh sb="28" eb="30">
      <t>ハッソウ</t>
    </rPh>
    <rPh sb="35" eb="37">
      <t>ブンセキ</t>
    </rPh>
    <rPh sb="37" eb="39">
      <t>シリョウ</t>
    </rPh>
    <rPh sb="40" eb="41">
      <t>タイ</t>
    </rPh>
    <rPh sb="43" eb="45">
      <t>ケッカ</t>
    </rPh>
    <phoneticPr fontId="2"/>
  </si>
  <si>
    <t>当社が採取した試料を除き、採取工程に関する責任は負いかねます。</t>
    <phoneticPr fontId="2"/>
  </si>
  <si>
    <t>（４）採取時における他の試料とのコンタミネーションや、内外壁塗装時の施工ムラ等（非均一性）による分析</t>
    <rPh sb="48" eb="50">
      <t>ブンセキ</t>
    </rPh>
    <phoneticPr fontId="14"/>
  </si>
  <si>
    <t>　　　結果への影響など、分析工程以外に関する責任は負いかねます。</t>
    <phoneticPr fontId="12"/>
  </si>
  <si>
    <t>６．天災等の発生や当社ラボの稼働状況により、納期の調整をお願いする場合がございます。ご了承ください。</t>
    <phoneticPr fontId="2"/>
  </si>
  <si>
    <t>依頼ください。</t>
    <phoneticPr fontId="2"/>
  </si>
  <si>
    <t>また、分析試料を入れた袋には必ず試料名をご記載いただき、お持ち込みまたはご発送（元払い）にてご</t>
    <phoneticPr fontId="2"/>
  </si>
  <si>
    <r>
      <t>●</t>
    </r>
    <r>
      <rPr>
        <sz val="7"/>
        <rFont val="游ゴシック"/>
        <family val="3"/>
        <charset val="128"/>
        <scheme val="minor"/>
      </rPr>
      <t xml:space="preserve">    </t>
    </r>
    <r>
      <rPr>
        <sz val="10"/>
        <rFont val="游ゴシック"/>
        <family val="3"/>
        <charset val="128"/>
        <scheme val="minor"/>
      </rPr>
      <t>分析試料のうち、5～10g程度を均質化して分析に使用いたします。明らかに適量以上の試料をご送付いただ</t>
    </r>
    <phoneticPr fontId="7"/>
  </si>
  <si>
    <t>いた場合などは、事前に対応についてご相談させていただく場合がございます。</t>
    <rPh sb="2" eb="4">
      <t>バアイ</t>
    </rPh>
    <phoneticPr fontId="7"/>
  </si>
  <si>
    <t>建材名</t>
    <rPh sb="0" eb="2">
      <t>ケンザイ</t>
    </rPh>
    <rPh sb="2" eb="3">
      <t>メイ</t>
    </rPh>
    <phoneticPr fontId="12"/>
  </si>
  <si>
    <t>施工年</t>
    <rPh sb="0" eb="2">
      <t>セコウ</t>
    </rPh>
    <rPh sb="2" eb="3">
      <t>ネン</t>
    </rPh>
    <phoneticPr fontId="12"/>
  </si>
  <si>
    <t>試料番号</t>
    <rPh sb="0" eb="4">
      <t>シリョウバンゴウ</t>
    </rPh>
    <phoneticPr fontId="12"/>
  </si>
  <si>
    <t>試料毎の
分析方法</t>
    <rPh sb="0" eb="2">
      <t>シリョウ</t>
    </rPh>
    <rPh sb="2" eb="3">
      <t>ゴト</t>
    </rPh>
    <rPh sb="5" eb="7">
      <t>ブンセキ</t>
    </rPh>
    <rPh sb="7" eb="9">
      <t>ホウホウ</t>
    </rPh>
    <phoneticPr fontId="12"/>
  </si>
  <si>
    <t>納期</t>
    <rPh sb="0" eb="2">
      <t>ノウキ</t>
    </rPh>
    <phoneticPr fontId="12"/>
  </si>
  <si>
    <t>建物用途</t>
  </si>
  <si>
    <t>納期ID</t>
    <rPh sb="0" eb="2">
      <t>ノウキ</t>
    </rPh>
    <phoneticPr fontId="12"/>
  </si>
  <si>
    <t>試料数カウント</t>
  </si>
  <si>
    <t>大きさ</t>
    <rPh sb="0" eb="1">
      <t>オオ</t>
    </rPh>
    <phoneticPr fontId="12"/>
  </si>
  <si>
    <t>管理番号</t>
    <rPh sb="0" eb="2">
      <t>カンリ</t>
    </rPh>
    <rPh sb="2" eb="4">
      <t>バンゴウ</t>
    </rPh>
    <phoneticPr fontId="12"/>
  </si>
  <si>
    <t>注意事項</t>
    <rPh sb="0" eb="2">
      <t>チュウイ</t>
    </rPh>
    <rPh sb="2" eb="4">
      <t>ジコウ</t>
    </rPh>
    <phoneticPr fontId="12"/>
  </si>
  <si>
    <t>採取者</t>
    <rPh sb="0" eb="2">
      <t>サイシュ</t>
    </rPh>
    <rPh sb="2" eb="3">
      <t>シャ</t>
    </rPh>
    <phoneticPr fontId="12"/>
  </si>
  <si>
    <t>採取箇所選定者</t>
    <rPh sb="0" eb="2">
      <t>サイシュ</t>
    </rPh>
    <rPh sb="2" eb="4">
      <t>カショ</t>
    </rPh>
    <rPh sb="4" eb="6">
      <t>センテイ</t>
    </rPh>
    <rPh sb="6" eb="7">
      <t>シャ</t>
    </rPh>
    <phoneticPr fontId="12"/>
  </si>
  <si>
    <t>拡張番号</t>
    <rPh sb="0" eb="2">
      <t>カクチョウ</t>
    </rPh>
    <rPh sb="2" eb="4">
      <t>バンゴウ</t>
    </rPh>
    <phoneticPr fontId="12"/>
  </si>
  <si>
    <t>所在地</t>
    <rPh sb="0" eb="3">
      <t>ショザイチ</t>
    </rPh>
    <phoneticPr fontId="12"/>
  </si>
  <si>
    <t>建屋名</t>
    <rPh sb="0" eb="2">
      <t>タテヤ</t>
    </rPh>
    <rPh sb="2" eb="3">
      <t>メイ</t>
    </rPh>
    <phoneticPr fontId="12"/>
  </si>
  <si>
    <t>採取部位</t>
    <rPh sb="0" eb="2">
      <t>サイシュ</t>
    </rPh>
    <rPh sb="2" eb="4">
      <t>ブイ</t>
    </rPh>
    <phoneticPr fontId="12"/>
  </si>
  <si>
    <t>　</t>
    <phoneticPr fontId="12"/>
  </si>
  <si>
    <t>パターンID</t>
    <phoneticPr fontId="7"/>
  </si>
  <si>
    <t>納期OP</t>
    <rPh sb="0" eb="2">
      <t>ノウキ</t>
    </rPh>
    <phoneticPr fontId="7"/>
  </si>
  <si>
    <t>分析セットID</t>
    <rPh sb="0" eb="2">
      <t>ブンセキ</t>
    </rPh>
    <phoneticPr fontId="7"/>
  </si>
  <si>
    <t>採取箇所選定者</t>
    <rPh sb="0" eb="2">
      <t>サイシュ</t>
    </rPh>
    <rPh sb="2" eb="4">
      <t>カショ</t>
    </rPh>
    <rPh sb="4" eb="6">
      <t>センテイ</t>
    </rPh>
    <rPh sb="6" eb="7">
      <t>シャ</t>
    </rPh>
    <phoneticPr fontId="7"/>
  </si>
  <si>
    <t>【分析試料量・梱包】</t>
  </si>
  <si>
    <t>Taiyo_customer@etjp.eurofinsasia.com</t>
    <phoneticPr fontId="7"/>
  </si>
  <si>
    <t>試料No.16以降は</t>
    <rPh sb="0" eb="2">
      <t>シリョウ</t>
    </rPh>
    <rPh sb="7" eb="9">
      <t>イコウ</t>
    </rPh>
    <phoneticPr fontId="7"/>
  </si>
  <si>
    <t>にご入力ください。</t>
    <phoneticPr fontId="7"/>
  </si>
  <si>
    <t>【試料追加シート】</t>
    <phoneticPr fontId="7"/>
  </si>
  <si>
    <t>※表面、側面、裏面の付着物は精度が保てる量がある場合は分析対象とします。</t>
    <phoneticPr fontId="7"/>
  </si>
  <si>
    <t>※指定の部位のみ分析希望の方はあらかじめ連絡事項にご記載ください。</t>
    <phoneticPr fontId="7"/>
  </si>
  <si>
    <t>分析料金一覧表（１検体）</t>
    <rPh sb="0" eb="7">
      <t>ブンセキリョウキンイチランヒョウ</t>
    </rPh>
    <rPh sb="9" eb="11">
      <t>ケンタイ</t>
    </rPh>
    <phoneticPr fontId="7"/>
  </si>
  <si>
    <t>※土・日・祝を除く</t>
    <rPh sb="1" eb="2">
      <t>ド</t>
    </rPh>
    <rPh sb="3" eb="4">
      <t>ニチ</t>
    </rPh>
    <rPh sb="5" eb="6">
      <t>シュク</t>
    </rPh>
    <rPh sb="7" eb="8">
      <t>ノゾ</t>
    </rPh>
    <phoneticPr fontId="7"/>
  </si>
  <si>
    <t>定性分析</t>
    <rPh sb="0" eb="2">
      <t>テイセイ</t>
    </rPh>
    <rPh sb="2" eb="4">
      <t>ブンセキ</t>
    </rPh>
    <phoneticPr fontId="7"/>
  </si>
  <si>
    <t>定量分析</t>
    <rPh sb="0" eb="2">
      <t>テイリョウ</t>
    </rPh>
    <rPh sb="2" eb="4">
      <t>ブンセキ</t>
    </rPh>
    <phoneticPr fontId="7"/>
  </si>
  <si>
    <r>
      <rPr>
        <b/>
        <sz val="14"/>
        <color theme="1"/>
        <rFont val="游ゴシック"/>
        <family val="3"/>
        <charset val="128"/>
        <scheme val="minor"/>
      </rPr>
      <t>JIS A 1481-1</t>
    </r>
    <r>
      <rPr>
        <sz val="14"/>
        <color theme="1"/>
        <rFont val="游ゴシック"/>
        <family val="3"/>
        <charset val="128"/>
        <scheme val="minor"/>
      </rPr>
      <t xml:space="preserve">
</t>
    </r>
    <r>
      <rPr>
        <sz val="10"/>
        <color theme="1"/>
        <rFont val="游ゴシック"/>
        <family val="3"/>
        <charset val="128"/>
        <scheme val="minor"/>
      </rPr>
      <t>偏光顕微鏡法</t>
    </r>
    <rPh sb="13" eb="15">
      <t>ヘンコウ</t>
    </rPh>
    <rPh sb="15" eb="18">
      <t>ケンビキョウ</t>
    </rPh>
    <rPh sb="18" eb="19">
      <t>ホウ</t>
    </rPh>
    <phoneticPr fontId="7"/>
  </si>
  <si>
    <t>JIS A 1481-3
JIS A 1481-5</t>
    <phoneticPr fontId="7"/>
  </si>
  <si>
    <t>D42</t>
    <phoneticPr fontId="7"/>
  </si>
  <si>
    <t>採取
年月日</t>
    <rPh sb="0" eb="2">
      <t>サイシュ</t>
    </rPh>
    <rPh sb="3" eb="6">
      <t>ネンガッピ</t>
    </rPh>
    <phoneticPr fontId="12"/>
  </si>
  <si>
    <t>試料判定</t>
    <rPh sb="0" eb="2">
      <t>シリョウ</t>
    </rPh>
    <rPh sb="2" eb="4">
      <t>ハンテイ</t>
    </rPh>
    <phoneticPr fontId="7"/>
  </si>
  <si>
    <t>【試料情報】に入力漏れがございます、ご確認ください。</t>
    <rPh sb="1" eb="3">
      <t>シリョウ</t>
    </rPh>
    <rPh sb="3" eb="5">
      <t>ジョウホウ</t>
    </rPh>
    <rPh sb="7" eb="9">
      <t>ニュウリョク</t>
    </rPh>
    <rPh sb="9" eb="10">
      <t>モ</t>
    </rPh>
    <rPh sb="19" eb="21">
      <t>カクニン</t>
    </rPh>
    <phoneticPr fontId="7"/>
  </si>
  <si>
    <t>は、事前にお知らせください（返却費用は別途ご負担いただきます）。なお事後のご連絡や試料量が少ない</t>
    <phoneticPr fontId="2"/>
  </si>
  <si>
    <t>場合は、返却できないことがございますのでご了承ください。</t>
    <phoneticPr fontId="7"/>
  </si>
  <si>
    <t>※著しく量が少ない場合やサイズが小さい場合は、再サンプリングをお願いする場合がございます。</t>
    <phoneticPr fontId="2"/>
  </si>
  <si>
    <r>
      <rPr>
        <b/>
        <sz val="14"/>
        <color theme="1"/>
        <rFont val="游ゴシック"/>
        <family val="3"/>
        <charset val="128"/>
        <scheme val="minor"/>
      </rPr>
      <t>JIS A 1481-2</t>
    </r>
    <r>
      <rPr>
        <sz val="14"/>
        <color theme="1"/>
        <rFont val="游ゴシック"/>
        <family val="3"/>
        <charset val="128"/>
        <scheme val="minor"/>
      </rPr>
      <t xml:space="preserve">
</t>
    </r>
    <r>
      <rPr>
        <sz val="10"/>
        <color theme="1"/>
        <rFont val="游ゴシック"/>
        <family val="3"/>
        <charset val="128"/>
        <scheme val="minor"/>
      </rPr>
      <t>位相差分散顕微鏡法・X線回折法</t>
    </r>
    <rPh sb="13" eb="16">
      <t>イソウサ</t>
    </rPh>
    <rPh sb="16" eb="18">
      <t>ブンサン</t>
    </rPh>
    <rPh sb="18" eb="21">
      <t>ケンビキョウ</t>
    </rPh>
    <rPh sb="21" eb="22">
      <t>ホウ</t>
    </rPh>
    <rPh sb="24" eb="25">
      <t>セン</t>
    </rPh>
    <rPh sb="25" eb="27">
      <t>カイセツ</t>
    </rPh>
    <rPh sb="27" eb="28">
      <t>ホウ</t>
    </rPh>
    <phoneticPr fontId="7"/>
  </si>
  <si>
    <r>
      <t xml:space="preserve">翌営業日
</t>
    </r>
    <r>
      <rPr>
        <b/>
        <sz val="10"/>
        <color rgb="FFFF0000"/>
        <rFont val="游ゴシック"/>
        <family val="3"/>
        <charset val="128"/>
        <scheme val="minor"/>
      </rPr>
      <t>※要連絡</t>
    </r>
    <rPh sb="0" eb="1">
      <t>ヨク</t>
    </rPh>
    <rPh sb="1" eb="3">
      <t>エイギョウ</t>
    </rPh>
    <rPh sb="3" eb="4">
      <t>ビ</t>
    </rPh>
    <rPh sb="6" eb="7">
      <t>ヨウ</t>
    </rPh>
    <rPh sb="7" eb="9">
      <t>レンラク</t>
    </rPh>
    <phoneticPr fontId="7"/>
  </si>
  <si>
    <t>３営業日</t>
    <rPh sb="1" eb="3">
      <t>エイギョウ</t>
    </rPh>
    <rPh sb="3" eb="4">
      <t>ビ</t>
    </rPh>
    <phoneticPr fontId="7"/>
  </si>
  <si>
    <t>５営業日</t>
    <rPh sb="1" eb="3">
      <t>エイギョウ</t>
    </rPh>
    <rPh sb="3" eb="4">
      <t>ビ</t>
    </rPh>
    <phoneticPr fontId="7"/>
  </si>
  <si>
    <t>９営業日</t>
    <rPh sb="1" eb="3">
      <t>エイギョウ</t>
    </rPh>
    <rPh sb="3" eb="4">
      <t>ビ</t>
    </rPh>
    <phoneticPr fontId="7"/>
  </si>
  <si>
    <t>１４営業日</t>
    <rPh sb="2" eb="4">
      <t>エイギョウ</t>
    </rPh>
    <rPh sb="4" eb="5">
      <t>ビ</t>
    </rPh>
    <phoneticPr fontId="7"/>
  </si>
  <si>
    <t>※仕様書等でご指定が無い場合は、</t>
    <rPh sb="1" eb="4">
      <t>シヨウショ</t>
    </rPh>
    <rPh sb="4" eb="5">
      <t>トウ</t>
    </rPh>
    <rPh sb="7" eb="9">
      <t>シテイ</t>
    </rPh>
    <rPh sb="10" eb="11">
      <t>ナ</t>
    </rPh>
    <rPh sb="12" eb="14">
      <t>バアイ</t>
    </rPh>
    <phoneticPr fontId="7"/>
  </si>
  <si>
    <t>JIS A 1481-1(偏光顕微鏡法)</t>
    <phoneticPr fontId="7"/>
  </si>
  <si>
    <t>で依頼される方が多いです</t>
    <phoneticPr fontId="7"/>
  </si>
  <si>
    <t>※JIS A 1481-1を選択された場合でも、試料が細かすぎる場合は1層で分析することがあります</t>
    <rPh sb="14" eb="16">
      <t>センタク</t>
    </rPh>
    <rPh sb="19" eb="21">
      <t>バアイ</t>
    </rPh>
    <rPh sb="24" eb="26">
      <t>シリョウ</t>
    </rPh>
    <rPh sb="27" eb="28">
      <t>コマ</t>
    </rPh>
    <rPh sb="32" eb="34">
      <t>バアイ</t>
    </rPh>
    <rPh sb="36" eb="37">
      <t>ソウ</t>
    </rPh>
    <rPh sb="38" eb="40">
      <t>ブンセキ</t>
    </rPh>
    <phoneticPr fontId="7"/>
  </si>
  <si>
    <t xml:space="preserve"> 営業日</t>
    <phoneticPr fontId="7"/>
  </si>
  <si>
    <t>翌営業日　［1検体当たり￥30,800（税込）］</t>
    <rPh sb="0" eb="1">
      <t>ヨク</t>
    </rPh>
    <rPh sb="7" eb="9">
      <t>ケンタイ</t>
    </rPh>
    <rPh sb="9" eb="10">
      <t>ア</t>
    </rPh>
    <rPh sb="20" eb="22">
      <t>ゼイコミ</t>
    </rPh>
    <phoneticPr fontId="7"/>
  </si>
  <si>
    <t>3営業日　［1検体当たり￥19,800（税込）］</t>
    <rPh sb="7" eb="9">
      <t>ケンタイ</t>
    </rPh>
    <rPh sb="9" eb="10">
      <t>ア</t>
    </rPh>
    <rPh sb="20" eb="22">
      <t>ゼイコミ</t>
    </rPh>
    <phoneticPr fontId="7"/>
  </si>
  <si>
    <t>5営業日　［1検体当たり￥17,600（税込）］</t>
    <rPh sb="7" eb="9">
      <t>ケンタイ</t>
    </rPh>
    <rPh sb="9" eb="10">
      <t>ア</t>
    </rPh>
    <rPh sb="20" eb="22">
      <t>ゼイコミ</t>
    </rPh>
    <phoneticPr fontId="7"/>
  </si>
  <si>
    <t>9営業日　［1検体当たり￥15,400（税込）］</t>
    <rPh sb="7" eb="9">
      <t>ケンタイ</t>
    </rPh>
    <rPh sb="9" eb="10">
      <t>ア</t>
    </rPh>
    <rPh sb="20" eb="22">
      <t>ゼイコミ</t>
    </rPh>
    <phoneticPr fontId="7"/>
  </si>
  <si>
    <t>14営業日　［1検体当たり￥11,000（税込）］</t>
    <rPh sb="8" eb="10">
      <t>ケンタイ</t>
    </rPh>
    <rPh sb="10" eb="11">
      <t>ア</t>
    </rPh>
    <rPh sb="21" eb="23">
      <t>ゼイコミ</t>
    </rPh>
    <phoneticPr fontId="14"/>
  </si>
  <si>
    <t>翌営業日+2営業日　［1検体当たり￥41,800（税込）］</t>
    <rPh sb="0" eb="1">
      <t>ヨク</t>
    </rPh>
    <rPh sb="6" eb="9">
      <t>エイギョウビ</t>
    </rPh>
    <phoneticPr fontId="7"/>
  </si>
  <si>
    <t>3営業日+2営業日　［1検体当たり￥30,800（税込）］</t>
    <phoneticPr fontId="7"/>
  </si>
  <si>
    <t>5営業日+2営業日　［1検体当たり￥28,600（税込）］</t>
    <phoneticPr fontId="7"/>
  </si>
  <si>
    <t>9営業日+2営業日　［1検体当たり￥26,400（税込）］</t>
    <phoneticPr fontId="7"/>
  </si>
  <si>
    <t>14営業日+2営業日　［1検体当たり￥22,000（税込）］</t>
    <phoneticPr fontId="14"/>
  </si>
  <si>
    <t>5営業日　［1検体当たり￥26,400（税込）］</t>
    <phoneticPr fontId="7"/>
  </si>
  <si>
    <t>9営業日　［1検体当たり￥24,200（税込）］</t>
    <phoneticPr fontId="7"/>
  </si>
  <si>
    <t>5営業日+2営業日　［1検体当たり￥37,400（税込）］</t>
    <phoneticPr fontId="7"/>
  </si>
  <si>
    <t>9営業日+2営業日　［1検体当たり￥35,200（税込）］</t>
    <phoneticPr fontId="7"/>
  </si>
  <si>
    <t>※固定電話の番号がない場合は先払いをお願いすることがあります。</t>
    <phoneticPr fontId="7"/>
  </si>
  <si>
    <t>※施工年について、空欄の場合は「－」とします。また、西暦での入力をお願い致します。</t>
    <phoneticPr fontId="7"/>
  </si>
  <si>
    <t>翌営業日のご依頼、一日の処理量に限りがありますので事前にご相談お願いします。
連絡が無い場合、納期の調整をお願いする場合がございます。</t>
    <rPh sb="0" eb="1">
      <t>ヨク</t>
    </rPh>
    <rPh sb="1" eb="4">
      <t>エイギョウビ</t>
    </rPh>
    <rPh sb="6" eb="8">
      <t>イライ</t>
    </rPh>
    <rPh sb="9" eb="11">
      <t>ツイタチ</t>
    </rPh>
    <rPh sb="12" eb="14">
      <t>ショリ</t>
    </rPh>
    <rPh sb="14" eb="15">
      <t>リョウ</t>
    </rPh>
    <rPh sb="16" eb="17">
      <t>カギ</t>
    </rPh>
    <rPh sb="25" eb="27">
      <t>ジゼン</t>
    </rPh>
    <rPh sb="29" eb="31">
      <t>ソウダン</t>
    </rPh>
    <rPh sb="32" eb="33">
      <t>ネガ</t>
    </rPh>
    <rPh sb="39" eb="41">
      <t>レンラク</t>
    </rPh>
    <rPh sb="42" eb="43">
      <t>ナ</t>
    </rPh>
    <rPh sb="44" eb="46">
      <t>バアイ</t>
    </rPh>
    <rPh sb="47" eb="49">
      <t>ノウキ</t>
    </rPh>
    <rPh sb="50" eb="52">
      <t>チョウセイ</t>
    </rPh>
    <rPh sb="54" eb="55">
      <t>ネガ</t>
    </rPh>
    <rPh sb="58" eb="60">
      <t>バアイ</t>
    </rPh>
    <phoneticPr fontId="7"/>
  </si>
  <si>
    <t>・試料袋や同封の依頼書、採取記録資料等の記載情報と異なる場合も、上記の内容で報告書作成させていただきます。</t>
    <rPh sb="16" eb="18">
      <t>シリョウ</t>
    </rPh>
    <phoneticPr fontId="7"/>
  </si>
  <si>
    <t>※上記の価格には報告書（1部）作成費などの諸経費を全て含んでいます。
　報告書は、2部目から1部につき550円(税込)の追加料金がかかります。</t>
    <phoneticPr fontId="7"/>
  </si>
  <si>
    <t>2</t>
    <phoneticPr fontId="7"/>
  </si>
  <si>
    <t>1</t>
    <phoneticPr fontId="7"/>
  </si>
  <si>
    <t>3</t>
    <phoneticPr fontId="7"/>
  </si>
  <si>
    <t>4</t>
    <phoneticPr fontId="7"/>
  </si>
  <si>
    <t>5</t>
    <phoneticPr fontId="7"/>
  </si>
  <si>
    <t>6</t>
    <phoneticPr fontId="7"/>
  </si>
  <si>
    <t>7</t>
    <phoneticPr fontId="7"/>
  </si>
  <si>
    <t>8</t>
    <phoneticPr fontId="7"/>
  </si>
  <si>
    <t>9</t>
    <phoneticPr fontId="7"/>
  </si>
  <si>
    <t>10</t>
    <phoneticPr fontId="7"/>
  </si>
  <si>
    <t>11</t>
    <phoneticPr fontId="7"/>
  </si>
  <si>
    <t>12</t>
    <phoneticPr fontId="7"/>
  </si>
  <si>
    <t>13</t>
    <phoneticPr fontId="7"/>
  </si>
  <si>
    <t>14</t>
    <phoneticPr fontId="7"/>
  </si>
  <si>
    <t>15</t>
    <phoneticPr fontId="7"/>
  </si>
  <si>
    <t>16</t>
    <phoneticPr fontId="7"/>
  </si>
  <si>
    <t>17</t>
    <phoneticPr fontId="7"/>
  </si>
  <si>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</si>
  <si>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</si>
  <si>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</si>
  <si>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</si>
  <si>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</si>
  <si>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</si>
  <si>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</si>
  <si>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</si>
  <si>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</si>
  <si>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</si>
  <si>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</si>
  <si>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</si>
  <si>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</si>
  <si>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</si>
  <si>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</si>
  <si>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</si>
  <si>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</si>
  <si>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</si>
  <si>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</si>
  <si>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</si>
  <si>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</si>
  <si>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</si>
  <si>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</si>
  <si>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</si>
  <si>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</si>
  <si>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</si>
  <si>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</si>
  <si>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</si>
  <si>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</si>
  <si>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</si>
  <si>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</si>
  <si>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</si>
  <si>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</si>
  <si>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</si>
  <si>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</si>
  <si>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</si>
  <si>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</si>
  <si>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</si>
  <si>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</si>
  <si>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</si>
  <si>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</si>
  <si>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</si>
  <si>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</si>
  <si>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</si>
  <si>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</si>
  <si>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</si>
  <si>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</si>
  <si>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</si>
  <si>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</si>
  <si>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</si>
  <si>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</si>
  <si>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</si>
  <si>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</si>
  <si>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</si>
  <si>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</si>
  <si>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</si>
  <si>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</si>
  <si>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</si>
  <si>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</si>
  <si>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</si>
  <si>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</si>
  <si>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</si>
  <si>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</si>
  <si>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</si>
  <si>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</si>
  <si>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</si>
  <si>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</si>
  <si>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</si>
  <si>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</si>
  <si>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</si>
  <si>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</si>
  <si>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</si>
  <si>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</si>
  <si>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</si>
  <si>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</si>
  <si>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</si>
  <si>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</si>
  <si>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</si>
  <si>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</si>
  <si>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</si>
  <si>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</si>
  <si>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</si>
  <si>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phoneticPr fontId="7"/>
  </si>
  <si>
    <r>
      <rPr>
        <b/>
        <sz val="16"/>
        <color theme="1"/>
        <rFont val="游ゴシック"/>
        <family val="3"/>
        <charset val="128"/>
        <scheme val="minor"/>
      </rPr>
      <t>30,800</t>
    </r>
    <r>
      <rPr>
        <sz val="12"/>
        <color theme="1"/>
        <rFont val="游ゴシック"/>
        <family val="3"/>
        <charset val="128"/>
        <scheme val="minor"/>
      </rPr>
      <t>円(税込)</t>
    </r>
    <rPh sb="6" eb="7">
      <t>エン</t>
    </rPh>
    <phoneticPr fontId="7"/>
  </si>
  <si>
    <r>
      <rPr>
        <b/>
        <sz val="16"/>
        <color theme="1"/>
        <rFont val="游ゴシック"/>
        <family val="3"/>
        <charset val="128"/>
        <scheme val="minor"/>
      </rPr>
      <t>19,800</t>
    </r>
    <r>
      <rPr>
        <sz val="12"/>
        <color theme="1"/>
        <rFont val="游ゴシック"/>
        <family val="3"/>
        <charset val="128"/>
        <scheme val="minor"/>
      </rPr>
      <t>円(税込)</t>
    </r>
    <rPh sb="6" eb="7">
      <t>エン</t>
    </rPh>
    <phoneticPr fontId="7"/>
  </si>
  <si>
    <r>
      <rPr>
        <b/>
        <sz val="16"/>
        <color theme="1"/>
        <rFont val="游ゴシック"/>
        <family val="3"/>
        <charset val="128"/>
        <scheme val="minor"/>
      </rPr>
      <t>17,600</t>
    </r>
    <r>
      <rPr>
        <sz val="12"/>
        <color theme="1"/>
        <rFont val="游ゴシック"/>
        <family val="3"/>
        <charset val="128"/>
        <scheme val="minor"/>
      </rPr>
      <t>円(税込)</t>
    </r>
    <rPh sb="6" eb="7">
      <t>エン</t>
    </rPh>
    <phoneticPr fontId="7"/>
  </si>
  <si>
    <r>
      <rPr>
        <b/>
        <sz val="16"/>
        <color theme="1"/>
        <rFont val="游ゴシック"/>
        <family val="3"/>
        <charset val="128"/>
        <scheme val="minor"/>
      </rPr>
      <t>15,400</t>
    </r>
    <r>
      <rPr>
        <sz val="12"/>
        <color theme="1"/>
        <rFont val="游ゴシック"/>
        <family val="3"/>
        <charset val="128"/>
        <scheme val="minor"/>
      </rPr>
      <t>円(税込)</t>
    </r>
    <rPh sb="6" eb="7">
      <t>エン</t>
    </rPh>
    <phoneticPr fontId="7"/>
  </si>
  <si>
    <r>
      <rPr>
        <b/>
        <sz val="16"/>
        <color theme="1"/>
        <rFont val="游ゴシック"/>
        <family val="3"/>
        <charset val="128"/>
        <scheme val="minor"/>
      </rPr>
      <t>11,000</t>
    </r>
    <r>
      <rPr>
        <sz val="12"/>
        <color theme="1"/>
        <rFont val="游ゴシック"/>
        <family val="3"/>
        <charset val="128"/>
        <scheme val="minor"/>
      </rPr>
      <t>円(税込)</t>
    </r>
    <rPh sb="6" eb="7">
      <t>エン</t>
    </rPh>
    <phoneticPr fontId="7"/>
  </si>
  <si>
    <r>
      <rPr>
        <b/>
        <sz val="16"/>
        <color theme="1"/>
        <rFont val="游ゴシック"/>
        <family val="3"/>
        <charset val="128"/>
        <scheme val="minor"/>
      </rPr>
      <t>26,400</t>
    </r>
    <r>
      <rPr>
        <sz val="12"/>
        <color theme="1"/>
        <rFont val="游ゴシック"/>
        <family val="3"/>
        <charset val="128"/>
        <scheme val="minor"/>
      </rPr>
      <t>円(税込)</t>
    </r>
    <rPh sb="6" eb="7">
      <t>エン</t>
    </rPh>
    <phoneticPr fontId="7"/>
  </si>
  <si>
    <r>
      <rPr>
        <b/>
        <sz val="16"/>
        <color theme="1"/>
        <rFont val="游ゴシック"/>
        <family val="3"/>
        <charset val="128"/>
        <scheme val="minor"/>
      </rPr>
      <t>24,200</t>
    </r>
    <r>
      <rPr>
        <sz val="12"/>
        <color theme="1"/>
        <rFont val="游ゴシック"/>
        <family val="3"/>
        <charset val="128"/>
        <scheme val="minor"/>
      </rPr>
      <t>円(税込)</t>
    </r>
    <rPh sb="6" eb="7">
      <t>エン</t>
    </rPh>
    <phoneticPr fontId="7"/>
  </si>
  <si>
    <r>
      <t xml:space="preserve">定性分析に追加で
</t>
    </r>
    <r>
      <rPr>
        <b/>
        <sz val="16"/>
        <color theme="1"/>
        <rFont val="游ゴシック"/>
        <family val="3"/>
        <charset val="128"/>
        <scheme val="minor"/>
      </rPr>
      <t>11,000</t>
    </r>
    <r>
      <rPr>
        <sz val="14"/>
        <color theme="1"/>
        <rFont val="游ゴシック"/>
        <family val="3"/>
        <charset val="128"/>
        <scheme val="minor"/>
      </rPr>
      <t>円(税込)/１検体</t>
    </r>
    <r>
      <rPr>
        <sz val="11"/>
        <color theme="1"/>
        <rFont val="游ゴシック"/>
        <family val="2"/>
        <charset val="128"/>
        <scheme val="minor"/>
      </rPr>
      <t xml:space="preserve">
定性分析＋2営業日
</t>
    </r>
    <r>
      <rPr>
        <b/>
        <sz val="10"/>
        <color rgb="FFFF0000"/>
        <rFont val="游ゴシック"/>
        <family val="3"/>
        <charset val="128"/>
        <scheme val="minor"/>
      </rPr>
      <t>※定量分析は含有であった試料のみに行い、
非含有の場合は費用も発生しません。</t>
    </r>
    <rPh sb="0" eb="2">
      <t>テイセイ</t>
    </rPh>
    <rPh sb="2" eb="4">
      <t>ブンセキ</t>
    </rPh>
    <rPh sb="5" eb="7">
      <t>ツイカ</t>
    </rPh>
    <rPh sb="15" eb="16">
      <t>エン</t>
    </rPh>
    <rPh sb="22" eb="24">
      <t>ケンタイ</t>
    </rPh>
    <rPh sb="25" eb="29">
      <t>テイセイブンセキ</t>
    </rPh>
    <rPh sb="31" eb="34">
      <t>エイギョウビ</t>
    </rPh>
    <rPh sb="58" eb="59">
      <t>ヒ</t>
    </rPh>
    <phoneticPr fontId="7"/>
  </si>
  <si>
    <t>分析試料についての注意点</t>
    <phoneticPr fontId="7"/>
  </si>
  <si>
    <t>※試料の量が著しく不足している場合や、サイズが小さすぎる場合には、再度のサンプリングをお願いすることがございます。</t>
    <phoneticPr fontId="7"/>
  </si>
  <si>
    <t>一方で、明らかに必要量を大きく超える場合や、サイズが過大な試料をご送付いただいた場合には、着払いにてご返却をお願いする場合がございます。</t>
    <phoneticPr fontId="7"/>
  </si>
  <si>
    <t>何卒ご理解とご協力のほど、よろしくお願い申し上げます。</t>
  </si>
  <si>
    <t>複数箇所採取の検体について</t>
    <rPh sb="0" eb="4">
      <t>フクスウカショ</t>
    </rPh>
    <rPh sb="4" eb="6">
      <t>サイシュ</t>
    </rPh>
    <rPh sb="7" eb="9">
      <t>ケンタイ</t>
    </rPh>
    <phoneticPr fontId="7"/>
  </si>
  <si>
    <r>
      <t>・</t>
    </r>
    <r>
      <rPr>
        <b/>
        <sz val="11"/>
        <color theme="1"/>
        <rFont val="游ゴシック"/>
        <family val="3"/>
        <charset val="128"/>
        <scheme val="minor"/>
      </rPr>
      <t>形状や材質が異なる</t>
    </r>
    <r>
      <rPr>
        <sz val="11"/>
        <color theme="1"/>
        <rFont val="游ゴシック"/>
        <family val="2"/>
        <charset val="128"/>
        <scheme val="minor"/>
      </rPr>
      <t>場合は、</t>
    </r>
    <r>
      <rPr>
        <b/>
        <sz val="11"/>
        <color theme="1"/>
        <rFont val="游ゴシック"/>
        <family val="3"/>
        <charset val="128"/>
        <scheme val="minor"/>
      </rPr>
      <t>別検体</t>
    </r>
    <r>
      <rPr>
        <sz val="11"/>
        <color theme="1"/>
        <rFont val="游ゴシック"/>
        <family val="2"/>
        <charset val="128"/>
        <scheme val="minor"/>
      </rPr>
      <t>扱いとなります。</t>
    </r>
    <phoneticPr fontId="7"/>
  </si>
  <si>
    <r>
      <t>・</t>
    </r>
    <r>
      <rPr>
        <b/>
        <sz val="11"/>
        <color theme="1"/>
        <rFont val="游ゴシック"/>
        <family val="3"/>
        <charset val="128"/>
        <scheme val="minor"/>
      </rPr>
      <t>表面色や材質が同じ</t>
    </r>
    <r>
      <rPr>
        <sz val="11"/>
        <color theme="1"/>
        <rFont val="游ゴシック"/>
        <family val="2"/>
        <charset val="128"/>
        <scheme val="minor"/>
      </rPr>
      <t>であり、</t>
    </r>
    <r>
      <rPr>
        <b/>
        <sz val="11"/>
        <color theme="1"/>
        <rFont val="游ゴシック"/>
        <family val="3"/>
        <charset val="128"/>
        <scheme val="minor"/>
      </rPr>
      <t>層の形成（下地材など）も</t>
    </r>
    <phoneticPr fontId="7"/>
  </si>
  <si>
    <r>
      <rPr>
        <b/>
        <sz val="11"/>
        <color theme="1"/>
        <rFont val="游ゴシック"/>
        <family val="3"/>
        <charset val="128"/>
        <scheme val="minor"/>
      </rPr>
      <t>同じ</t>
    </r>
    <r>
      <rPr>
        <sz val="11"/>
        <color theme="1"/>
        <rFont val="游ゴシック"/>
        <family val="2"/>
        <charset val="128"/>
        <scheme val="minor"/>
      </rPr>
      <t>であることを確認してください。</t>
    </r>
    <phoneticPr fontId="7"/>
  </si>
  <si>
    <t>〈1箇所採取の検体〉</t>
    <phoneticPr fontId="7"/>
  </si>
  <si>
    <t>〈複数箇所採取の検体〉</t>
  </si>
  <si>
    <t>〈不適切な梱包例〉</t>
    <phoneticPr fontId="7"/>
  </si>
  <si>
    <t>簡易包装</t>
    <phoneticPr fontId="7"/>
  </si>
  <si>
    <t>異物混入</t>
    <rPh sb="0" eb="2">
      <t>イブツ</t>
    </rPh>
    <rPh sb="2" eb="4">
      <t>コンニュウ</t>
    </rPh>
    <phoneticPr fontId="7"/>
  </si>
  <si>
    <r>
      <rPr>
        <b/>
        <sz val="11"/>
        <color theme="1"/>
        <rFont val="游ゴシック"/>
        <family val="3"/>
        <charset val="128"/>
        <scheme val="minor"/>
      </rPr>
      <t>レジ袋</t>
    </r>
    <r>
      <rPr>
        <sz val="11"/>
        <color theme="1"/>
        <rFont val="游ゴシック"/>
        <family val="2"/>
        <charset val="128"/>
        <scheme val="minor"/>
      </rPr>
      <t>や</t>
    </r>
    <r>
      <rPr>
        <b/>
        <sz val="11"/>
        <color theme="1"/>
        <rFont val="游ゴシック"/>
        <family val="3"/>
        <charset val="128"/>
        <scheme val="minor"/>
      </rPr>
      <t>ビニール袋</t>
    </r>
    <r>
      <rPr>
        <sz val="11"/>
        <color theme="1"/>
        <rFont val="游ゴシック"/>
        <family val="2"/>
        <charset val="128"/>
        <scheme val="minor"/>
      </rPr>
      <t>に</t>
    </r>
    <rPh sb="2" eb="3">
      <t>ブクロ</t>
    </rPh>
    <rPh sb="8" eb="9">
      <t>ブクロ</t>
    </rPh>
    <phoneticPr fontId="7"/>
  </si>
  <si>
    <r>
      <t>試料袋内に</t>
    </r>
    <r>
      <rPr>
        <b/>
        <sz val="11"/>
        <color theme="1"/>
        <rFont val="游ゴシック"/>
        <family val="3"/>
        <charset val="128"/>
        <scheme val="minor"/>
      </rPr>
      <t>分析試料以外</t>
    </r>
    <rPh sb="0" eb="2">
      <t>シリョウ</t>
    </rPh>
    <rPh sb="2" eb="3">
      <t>ブクロ</t>
    </rPh>
    <rPh sb="3" eb="4">
      <t>ナイ</t>
    </rPh>
    <rPh sb="5" eb="7">
      <t>ブンセキ</t>
    </rPh>
    <phoneticPr fontId="7"/>
  </si>
  <si>
    <r>
      <rPr>
        <b/>
        <sz val="11"/>
        <color theme="1"/>
        <rFont val="游ゴシック"/>
        <family val="3"/>
        <charset val="128"/>
        <scheme val="minor"/>
      </rPr>
      <t>入れない</t>
    </r>
    <r>
      <rPr>
        <sz val="11"/>
        <color theme="1"/>
        <rFont val="游ゴシック"/>
        <family val="2"/>
        <charset val="128"/>
        <scheme val="minor"/>
      </rPr>
      <t>でください。</t>
    </r>
    <phoneticPr fontId="7"/>
  </si>
  <si>
    <t>（採取用具、試料情報の紙など）</t>
    <phoneticPr fontId="7"/>
  </si>
  <si>
    <t>アスベストのばく露、</t>
    <rPh sb="8" eb="9">
      <t>ロ</t>
    </rPh>
    <phoneticPr fontId="7"/>
  </si>
  <si>
    <r>
      <rPr>
        <b/>
        <sz val="11"/>
        <color theme="1"/>
        <rFont val="游ゴシック"/>
        <family val="3"/>
        <charset val="128"/>
        <scheme val="minor"/>
      </rPr>
      <t>入れない</t>
    </r>
    <r>
      <rPr>
        <sz val="11"/>
        <color theme="1"/>
        <rFont val="游ゴシック"/>
        <family val="2"/>
        <charset val="128"/>
        <scheme val="minor"/>
      </rPr>
      <t>でください。</t>
    </r>
    <rPh sb="0" eb="1">
      <t>イ</t>
    </rPh>
    <phoneticPr fontId="7"/>
  </si>
  <si>
    <t>飛散する恐れがあります。</t>
  </si>
  <si>
    <t>過剰な巻き付け</t>
    <phoneticPr fontId="7"/>
  </si>
  <si>
    <t>過度な湿潤</t>
  </si>
  <si>
    <t>分析試料を</t>
    <rPh sb="0" eb="2">
      <t>ブンセキ</t>
    </rPh>
    <rPh sb="2" eb="4">
      <t>シリョウ</t>
    </rPh>
    <phoneticPr fontId="7"/>
  </si>
  <si>
    <r>
      <rPr>
        <b/>
        <sz val="11"/>
        <color theme="1"/>
        <rFont val="游ゴシック"/>
        <family val="3"/>
        <charset val="128"/>
        <scheme val="minor"/>
      </rPr>
      <t>濡れたままの試料を入れない</t>
    </r>
    <r>
      <rPr>
        <sz val="11"/>
        <color theme="1"/>
        <rFont val="游ゴシック"/>
        <family val="2"/>
        <charset val="128"/>
        <scheme val="minor"/>
      </rPr>
      <t>で</t>
    </r>
    <rPh sb="0" eb="1">
      <t>ヌ</t>
    </rPh>
    <rPh sb="6" eb="8">
      <t>シリョウ</t>
    </rPh>
    <rPh sb="9" eb="10">
      <t>イ</t>
    </rPh>
    <phoneticPr fontId="7"/>
  </si>
  <si>
    <r>
      <rPr>
        <b/>
        <sz val="11"/>
        <color theme="1"/>
        <rFont val="游ゴシック"/>
        <family val="3"/>
        <charset val="128"/>
        <scheme val="minor"/>
      </rPr>
      <t>テープ</t>
    </r>
    <r>
      <rPr>
        <sz val="11"/>
        <color theme="1"/>
        <rFont val="游ゴシック"/>
        <family val="2"/>
        <charset val="128"/>
        <scheme val="minor"/>
      </rPr>
      <t>や</t>
    </r>
    <r>
      <rPr>
        <b/>
        <sz val="11"/>
        <color theme="1"/>
        <rFont val="游ゴシック"/>
        <family val="3"/>
        <charset val="128"/>
        <scheme val="minor"/>
      </rPr>
      <t>ビニール</t>
    </r>
    <r>
      <rPr>
        <sz val="11"/>
        <color theme="1"/>
        <rFont val="游ゴシック"/>
        <family val="2"/>
        <charset val="128"/>
        <scheme val="minor"/>
      </rPr>
      <t>などで</t>
    </r>
    <phoneticPr fontId="7"/>
  </si>
  <si>
    <t>ください。</t>
    <phoneticPr fontId="7"/>
  </si>
  <si>
    <r>
      <t>・アスベストのばく露、飛散の防止のため、試料は</t>
    </r>
    <r>
      <rPr>
        <b/>
        <sz val="11"/>
        <color rgb="FFFF0000"/>
        <rFont val="游ゴシック"/>
        <family val="3"/>
        <charset val="128"/>
        <scheme val="minor"/>
      </rPr>
      <t>1検体ごとにチャック付きポリ袋に二重</t>
    </r>
    <r>
      <rPr>
        <sz val="11"/>
        <color theme="1"/>
        <rFont val="游ゴシック"/>
        <family val="2"/>
        <charset val="128"/>
        <scheme val="minor"/>
      </rPr>
      <t>に入れてください。</t>
    </r>
    <rPh sb="9" eb="10">
      <t>ロ</t>
    </rPh>
    <rPh sb="11" eb="13">
      <t>ヒサン</t>
    </rPh>
    <rPh sb="14" eb="16">
      <t>ボウシ</t>
    </rPh>
    <rPh sb="20" eb="22">
      <t>シリョウ</t>
    </rPh>
    <rPh sb="24" eb="26">
      <t>ケンタイ</t>
    </rPh>
    <rPh sb="33" eb="34">
      <t>ツ</t>
    </rPh>
    <rPh sb="37" eb="38">
      <t>ブクロ</t>
    </rPh>
    <rPh sb="39" eb="41">
      <t>ニジュウ</t>
    </rPh>
    <rPh sb="42" eb="43">
      <t>イ</t>
    </rPh>
    <phoneticPr fontId="7"/>
  </si>
  <si>
    <r>
      <rPr>
        <b/>
        <sz val="11"/>
        <color theme="1"/>
        <rFont val="游ゴシック"/>
        <family val="3"/>
        <charset val="128"/>
        <scheme val="minor"/>
      </rPr>
      <t>巻きつけない</t>
    </r>
    <r>
      <rPr>
        <sz val="11"/>
        <color theme="1"/>
        <rFont val="游ゴシック"/>
        <family val="2"/>
        <charset val="128"/>
        <scheme val="minor"/>
      </rPr>
      <t>でください。</t>
    </r>
    <rPh sb="0" eb="1">
      <t>マ</t>
    </rPh>
    <phoneticPr fontId="7"/>
  </si>
  <si>
    <t>水分が多いと分析精度が</t>
    <rPh sb="0" eb="2">
      <t>スイブン</t>
    </rPh>
    <rPh sb="3" eb="4">
      <t>オオ</t>
    </rPh>
    <rPh sb="6" eb="8">
      <t>ブンセキ</t>
    </rPh>
    <rPh sb="8" eb="10">
      <t>セイド</t>
    </rPh>
    <phoneticPr fontId="7"/>
  </si>
  <si>
    <r>
      <t>・中身が見えるように</t>
    </r>
    <r>
      <rPr>
        <b/>
        <sz val="11"/>
        <color rgb="FFFF0000"/>
        <rFont val="游ゴシック"/>
        <family val="3"/>
        <charset val="128"/>
        <scheme val="minor"/>
      </rPr>
      <t>透明な袋</t>
    </r>
    <r>
      <rPr>
        <sz val="11"/>
        <color theme="1"/>
        <rFont val="游ゴシック"/>
        <family val="2"/>
        <charset val="128"/>
        <scheme val="minor"/>
      </rPr>
      <t>に入れてください。</t>
    </r>
    <rPh sb="1" eb="3">
      <t>ナカミ</t>
    </rPh>
    <rPh sb="4" eb="5">
      <t>ミ</t>
    </rPh>
    <rPh sb="10" eb="12">
      <t>トウメイ</t>
    </rPh>
    <rPh sb="13" eb="14">
      <t>フクロ</t>
    </rPh>
    <rPh sb="15" eb="16">
      <t>イ</t>
    </rPh>
    <phoneticPr fontId="7"/>
  </si>
  <si>
    <t>試料が採取時にバラバラになった場合、</t>
    <phoneticPr fontId="7"/>
  </si>
  <si>
    <t>保てない可能性があります。</t>
    <rPh sb="0" eb="1">
      <t>タモ</t>
    </rPh>
    <rPh sb="4" eb="6">
      <t>カノウ</t>
    </rPh>
    <rPh sb="6" eb="7">
      <t>セイ</t>
    </rPh>
    <phoneticPr fontId="7"/>
  </si>
  <si>
    <r>
      <t>・袋には、</t>
    </r>
    <r>
      <rPr>
        <b/>
        <sz val="11"/>
        <color rgb="FFFF0000"/>
        <rFont val="游ゴシック"/>
        <family val="3"/>
        <charset val="128"/>
        <scheme val="minor"/>
      </rPr>
      <t>試料情報（試料番号、建材名称や採取場所など）を記載</t>
    </r>
    <r>
      <rPr>
        <sz val="11"/>
        <color theme="1"/>
        <rFont val="游ゴシック"/>
        <family val="2"/>
        <charset val="128"/>
        <scheme val="minor"/>
      </rPr>
      <t>してください。</t>
    </r>
    <rPh sb="1" eb="2">
      <t>フクロ</t>
    </rPh>
    <rPh sb="5" eb="7">
      <t>シリョウ</t>
    </rPh>
    <rPh sb="7" eb="9">
      <t>ジョウホウ</t>
    </rPh>
    <rPh sb="10" eb="12">
      <t>シリョウ</t>
    </rPh>
    <rPh sb="12" eb="14">
      <t>バンゴウ</t>
    </rPh>
    <rPh sb="15" eb="17">
      <t>ケンザイ</t>
    </rPh>
    <rPh sb="17" eb="19">
      <t>メイショウ</t>
    </rPh>
    <rPh sb="20" eb="22">
      <t>サイシュ</t>
    </rPh>
    <rPh sb="22" eb="24">
      <t>バショ</t>
    </rPh>
    <rPh sb="28" eb="30">
      <t>キサイ</t>
    </rPh>
    <phoneticPr fontId="7"/>
  </si>
  <si>
    <t>依頼書の連絡事項欄に</t>
    <rPh sb="0" eb="3">
      <t>イライショ</t>
    </rPh>
    <rPh sb="4" eb="6">
      <t>レンラク</t>
    </rPh>
    <phoneticPr fontId="7"/>
  </si>
  <si>
    <t>層順を明記してください。</t>
  </si>
  <si>
    <t xml:space="preserve"> 日中連絡先（携帯電話など）</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</si>
</sst>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lt;=999]000;[&lt;=9999]000\-00;000\-0000"/>
    <numFmt numFmtId="177" formatCode="[$-F800]dddd\,\ mmmm\ dd\,\ yyyy"/>
    <numFmt numFmtId="178" formatCode="yyyy&quot;年&quot;m&quot;月&quot;d&quot;日&quot;;@"/>
  </numFmts>
  <fonts count="63">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1"/>
      <color theme="3"/>
      <name val="游ゴシック"/>
      <family val="2"/>
      <charset val="128"/>
      <scheme val="minor"/>
    </font>
    <font>
      <sz val="11"/>
      <color rgb="FF3F3F76"/>
      <name val="游ゴシック"/>
      <family val="2"/>
      <charset val="128"/>
      <scheme val="minor"/>
    </font>
    <font>
      <u/>
      <sz val="11"/>
      <color theme="10"/>
      <name val="游ゴシック"/>
      <family val="2"/>
      <charset val="128"/>
      <scheme val="minor"/>
    </font>
    <font>
      <sz val="10"/>
      <color theme="1"/>
      <name val="游ゴシック"/>
      <family val="3"/>
      <charset val="128"/>
      <scheme val="minor"/>
    </font>
    <font>
      <sz val="6"/>
      <name val="游ゴシック"/>
      <family val="2"/>
      <charset val="128"/>
      <scheme val="minor"/>
    </font>
    <font>
      <sz val="8"/>
      <color theme="1"/>
      <name val="游ゴシック"/>
      <family val="3"/>
      <charset val="128"/>
      <scheme val="minor"/>
    </font>
    <font>
      <b/>
      <sz val="14"/>
      <color theme="0"/>
      <name val="游ゴシック"/>
      <family val="3"/>
      <charset val="128"/>
      <scheme val="minor"/>
    </font>
    <font>
      <b/>
      <sz val="10"/>
      <color theme="1"/>
      <name val="游ゴシック"/>
      <family val="3"/>
      <charset val="128"/>
      <scheme val="minor"/>
    </font>
    <font>
      <sz val="10"/>
      <name val="游ゴシック"/>
      <family val="3"/>
      <charset val="128"/>
      <scheme val="minor"/>
    </font>
    <font>
      <sz val="6"/>
      <name val="ＭＳ Ｐゴシック"/>
      <family val="3"/>
      <charset val="128"/>
    </font>
    <font>
      <u/>
      <sz val="10"/>
      <name val="游ゴシック"/>
      <family val="3"/>
      <charset val="128"/>
      <scheme val="minor"/>
    </font>
    <font>
      <sz val="6"/>
      <name val="游ゴシック"/>
      <family val="3"/>
      <charset val="128"/>
      <scheme val="minor"/>
    </font>
    <font>
      <u/>
      <sz val="10"/>
      <color theme="10"/>
      <name val="游ゴシック"/>
      <family val="3"/>
      <charset val="128"/>
      <scheme val="minor"/>
    </font>
    <font>
      <sz val="14"/>
      <color theme="1"/>
      <name val="游ゴシック"/>
      <family val="3"/>
      <charset val="128"/>
      <scheme val="minor"/>
    </font>
    <font>
      <sz val="7"/>
      <name val="游ゴシック"/>
      <family val="3"/>
      <charset val="128"/>
      <scheme val="minor"/>
    </font>
    <font>
      <sz val="10"/>
      <color rgb="FFFF0000"/>
      <name val="游ゴシック"/>
      <family val="3"/>
      <charset val="128"/>
      <scheme val="minor"/>
    </font>
    <font>
      <b/>
      <sz val="10"/>
      <color rgb="FFFF0000"/>
      <name val="游ゴシック"/>
      <family val="3"/>
      <charset val="128"/>
      <scheme val="minor"/>
    </font>
    <font>
      <sz val="11"/>
      <color theme="1"/>
      <name val="游ゴシック"/>
      <family val="3"/>
      <charset val="128"/>
    </font>
    <font>
      <sz val="11"/>
      <color rgb="FFFF0000"/>
      <name val="游ゴシック"/>
      <family val="3"/>
      <charset val="128"/>
    </font>
    <font>
      <sz val="14"/>
      <color theme="1"/>
      <name val="游ゴシック"/>
      <family val="3"/>
      <charset val="128"/>
    </font>
    <font>
      <sz val="11"/>
      <color theme="3"/>
      <name val="游ゴシック"/>
      <family val="3"/>
      <charset val="128"/>
    </font>
    <font>
      <sz val="10"/>
      <color theme="1"/>
      <name val="游ゴシック"/>
      <family val="3"/>
      <charset val="128"/>
    </font>
    <font>
      <sz val="11"/>
      <color theme="1"/>
      <name val="Meiryo UI"/>
      <family val="3"/>
      <charset val="128"/>
    </font>
    <font>
      <sz val="11"/>
      <color rgb="FFFF0000"/>
      <name val="游ゴシック"/>
      <family val="2"/>
      <charset val="128"/>
      <scheme val="minor"/>
    </font>
    <font>
      <b/>
      <sz val="20"/>
      <color theme="1"/>
      <name val="游ゴシック"/>
      <family val="3"/>
      <charset val="128"/>
      <scheme val="minor"/>
    </font>
    <font>
      <b/>
      <sz val="12"/>
      <color theme="0"/>
      <name val="游ゴシック"/>
      <family val="3"/>
      <charset val="128"/>
      <scheme val="minor"/>
    </font>
    <font>
      <b/>
      <sz val="11"/>
      <color theme="1"/>
      <name val="游ゴシック"/>
      <family val="3"/>
      <charset val="128"/>
      <scheme val="minor"/>
    </font>
    <font>
      <sz val="11"/>
      <name val="游ゴシック"/>
      <family val="3"/>
      <charset val="128"/>
    </font>
    <font>
      <b/>
      <sz val="11"/>
      <color rgb="FFFF0000"/>
      <name val="游ゴシック"/>
      <family val="3"/>
      <charset val="128"/>
      <scheme val="minor"/>
    </font>
    <font>
      <sz val="10"/>
      <color theme="1"/>
      <name val="游ゴシック"/>
      <family val="2"/>
      <charset val="128"/>
      <scheme val="minor"/>
    </font>
    <font>
      <sz val="11"/>
      <color theme="1"/>
      <name val="游ゴシック"/>
      <family val="3"/>
      <charset val="128"/>
      <scheme val="minor"/>
    </font>
    <font>
      <b/>
      <sz val="11"/>
      <color theme="5"/>
      <name val="游ゴシック"/>
      <family val="3"/>
      <charset val="128"/>
      <scheme val="minor"/>
    </font>
    <font>
      <b/>
      <sz val="10"/>
      <color theme="5"/>
      <name val="游ゴシック"/>
      <family val="3"/>
      <charset val="128"/>
      <scheme val="minor"/>
    </font>
    <font>
      <b/>
      <sz val="9"/>
      <color theme="5"/>
      <name val="游ゴシック"/>
      <family val="3"/>
      <charset val="128"/>
      <scheme val="minor"/>
    </font>
    <font>
      <b/>
      <sz val="11"/>
      <color theme="0"/>
      <name val="游ゴシック"/>
      <family val="3"/>
      <charset val="128"/>
      <scheme val="minor"/>
    </font>
    <font>
      <b/>
      <sz val="10"/>
      <color theme="0"/>
      <name val="游ゴシック"/>
      <family val="3"/>
      <charset val="128"/>
      <scheme val="minor"/>
    </font>
    <font>
      <sz val="16"/>
      <color rgb="FF003883"/>
      <name val="游ゴシック"/>
      <family val="3"/>
      <charset val="128"/>
      <scheme val="minor"/>
    </font>
    <font>
      <sz val="11"/>
      <name val="游ゴシック"/>
      <family val="3"/>
      <charset val="128"/>
      <scheme val="minor"/>
    </font>
    <font>
      <sz val="11"/>
      <color rgb="FFFF0000"/>
      <name val="游ゴシック"/>
      <family val="3"/>
      <charset val="128"/>
      <scheme val="minor"/>
    </font>
    <font>
      <b/>
      <u/>
      <sz val="9"/>
      <color rgb="FFFF0000"/>
      <name val="游ゴシック"/>
      <family val="3"/>
      <charset val="128"/>
      <scheme val="minor"/>
    </font>
    <font>
      <b/>
      <sz val="11"/>
      <color rgb="FF003883"/>
      <name val="游ゴシック"/>
      <family val="3"/>
      <charset val="128"/>
      <scheme val="minor"/>
    </font>
    <font>
      <b/>
      <u/>
      <sz val="11"/>
      <color rgb="FFFF0000"/>
      <name val="游ゴシック"/>
      <family val="3"/>
      <charset val="128"/>
      <scheme val="minor"/>
    </font>
    <font>
      <b/>
      <u/>
      <sz val="14"/>
      <color rgb="FFFF0000"/>
      <name val="游ゴシック"/>
      <family val="3"/>
      <charset val="128"/>
      <scheme val="minor"/>
    </font>
    <font>
      <b/>
      <sz val="16"/>
      <color rgb="FFFF0000"/>
      <name val="游ゴシック"/>
      <family val="3"/>
      <charset val="128"/>
      <scheme val="minor"/>
    </font>
    <font>
      <b/>
      <sz val="15"/>
      <color theme="3"/>
      <name val="游ゴシック"/>
      <family val="2"/>
      <charset val="128"/>
      <scheme val="minor"/>
    </font>
    <font>
      <b/>
      <sz val="16"/>
      <color theme="0"/>
      <name val="游ゴシック"/>
      <family val="3"/>
      <charset val="128"/>
      <scheme val="minor"/>
    </font>
    <font>
      <b/>
      <sz val="16"/>
      <color rgb="FFEE7D11"/>
      <name val="游ゴシック"/>
      <family val="3"/>
      <charset val="128"/>
      <scheme val="minor"/>
    </font>
    <font>
      <sz val="9"/>
      <color theme="1"/>
      <name val="游ゴシック"/>
      <family val="2"/>
      <charset val="128"/>
      <scheme val="minor"/>
    </font>
    <font>
      <b/>
      <sz val="12"/>
      <color theme="1"/>
      <name val="游ゴシック"/>
      <family val="3"/>
      <charset val="128"/>
      <scheme val="minor"/>
    </font>
    <font>
      <sz val="11"/>
      <color rgb="FF00B0F0"/>
      <name val="游ゴシック"/>
      <family val="2"/>
      <charset val="128"/>
      <scheme val="minor"/>
    </font>
    <font>
      <sz val="11"/>
      <color rgb="FF00B0F0"/>
      <name val="ＭＳ Ｐゴシック"/>
      <family val="3"/>
      <charset val="128"/>
    </font>
    <font>
      <u/>
      <sz val="11"/>
      <color rgb="FFFF0000"/>
      <name val="游ゴシック"/>
      <family val="2"/>
      <charset val="128"/>
      <scheme val="minor"/>
    </font>
    <font>
      <sz val="16"/>
      <color theme="3" tint="0.24994659260841701"/>
      <name val="游ゴシック"/>
      <family val="3"/>
      <charset val="128"/>
      <scheme val="minor"/>
    </font>
    <font>
      <b/>
      <sz val="16"/>
      <color theme="1"/>
      <name val="游ゴシック"/>
      <family val="3"/>
      <charset val="128"/>
      <scheme val="minor"/>
    </font>
    <font>
      <b/>
      <sz val="16"/>
      <color theme="4" tint="-0.24994659260841701"/>
      <name val="游ゴシック"/>
      <family val="3"/>
      <charset val="128"/>
      <scheme val="minor"/>
    </font>
    <font>
      <sz val="12"/>
      <color theme="1"/>
      <name val="游ゴシック"/>
      <family val="3"/>
      <charset val="128"/>
      <scheme val="minor"/>
    </font>
    <font>
      <b/>
      <sz val="14"/>
      <color theme="1"/>
      <name val="游ゴシック"/>
      <family val="3"/>
      <charset val="128"/>
      <scheme val="minor"/>
    </font>
    <font>
      <b/>
      <sz val="11"/>
      <name val="游ゴシック"/>
      <family val="3"/>
      <charset val="128"/>
      <scheme val="minor"/>
    </font>
    <font>
      <sz val="13"/>
      <color theme="10"/>
      <name val="游ゴシック"/>
      <family val="3"/>
      <charset val="128"/>
      <scheme val="minor"/>
    </font>
    <font>
      <b/>
      <u/>
      <sz val="11"/>
      <color theme="0"/>
      <name val="游ゴシック"/>
      <family val="3"/>
      <charset val="128"/>
      <scheme val="minor"/>
    </font>
  </fonts>
  <fills count="20">
    <fill>
      <patternFill patternType="none"/>
    </fill>
    <fill>
      <patternFill patternType="gray125"/>
    </fill>
    <fill>
      <patternFill patternType="solid">
        <fgColor rgb="FFFF9966"/>
        <bgColor indexed="64"/>
      </patternFill>
    </fill>
    <fill>
      <patternFill patternType="gray0625">
        <fgColor theme="2" tint="-0.24994659260841701"/>
        <bgColor indexed="65"/>
      </patternFill>
    </fill>
    <fill>
      <patternFill patternType="gray0625">
        <fgColor theme="2" tint="-0.24994659260841701"/>
        <bgColor rgb="FFFFFF00"/>
      </patternFill>
    </fill>
    <fill>
      <patternFill patternType="gray0625">
        <fgColor theme="2" tint="-0.24994659260841701"/>
        <bgColor theme="9" tint="0.79998168889431442"/>
      </patternFill>
    </fill>
    <fill>
      <patternFill patternType="solid">
        <fgColor rgb="FFEE7D11"/>
        <bgColor indexed="64"/>
      </patternFill>
    </fill>
    <fill>
      <patternFill patternType="solid">
        <fgColor rgb="FFEE7D00"/>
        <bgColor indexed="64"/>
      </patternFill>
    </fill>
    <fill>
      <patternFill patternType="solid">
        <fgColor theme="3" tint="0.499984740745262"/>
        <bgColor indexed="64"/>
      </patternFill>
    </fill>
    <fill>
      <patternFill patternType="solid">
        <fgColor rgb="FFFFC000"/>
        <bgColor indexed="64"/>
      </patternFill>
    </fill>
    <fill>
      <patternFill patternType="solid">
        <fgColor rgb="FFFFFF00"/>
        <bgColor indexed="64"/>
      </patternFill>
    </fill>
    <fill>
      <patternFill patternType="solid">
        <fgColor theme="6" tint="0.59999389629810485"/>
        <bgColor indexed="64"/>
      </patternFill>
    </fill>
    <fill>
      <patternFill patternType="solid">
        <fgColor theme="7" tint="0.39997558519241921"/>
        <bgColor indexed="64"/>
      </patternFill>
    </fill>
    <fill>
      <patternFill patternType="gray0625">
        <fgColor theme="0" tint="-0.24994659260841701"/>
        <bgColor indexed="65"/>
      </patternFill>
    </fill>
    <fill>
      <patternFill patternType="solid">
        <fgColor rgb="FFFFFF9F"/>
        <bgColor indexed="64"/>
      </patternFill>
    </fill>
    <fill>
      <patternFill patternType="solid">
        <fgColor rgb="FFF6C2A8"/>
        <bgColor indexed="64"/>
      </patternFill>
    </fill>
    <fill>
      <patternFill patternType="solid">
        <fgColor rgb="FFFFCDCD"/>
        <bgColor indexed="64"/>
      </patternFill>
    </fill>
    <fill>
      <patternFill patternType="solid">
        <fgColor rgb="FFB4E6FA"/>
        <bgColor indexed="64"/>
      </patternFill>
    </fill>
    <fill>
      <patternFill patternType="solid">
        <fgColor theme="2"/>
        <bgColor indexed="64"/>
      </patternFill>
    </fill>
    <fill>
      <patternFill patternType="solid">
        <fgColor rgb="FF92D050"/>
        <bgColor indexed="64"/>
      </patternFill>
    </fill>
  </fills>
  <borders count="9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top style="thin">
        <color indexed="64"/>
      </top>
      <bottom/>
      <diagonal/>
    </border>
    <border>
      <left/>
      <right style="medium">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bottom/>
      <diagonal/>
    </border>
    <border>
      <left style="thin">
        <color auto="1"/>
      </left>
      <right/>
      <top style="thin">
        <color auto="1"/>
      </top>
      <bottom/>
      <diagonal/>
    </border>
    <border>
      <left style="thin">
        <color auto="1"/>
      </left>
      <right/>
      <top/>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ck">
        <color theme="4"/>
      </bottom>
      <diagonal/>
    </border>
    <border>
      <left/>
      <right/>
      <top/>
      <bottom style="thick">
        <color rgb="FFEE7D11"/>
      </bottom>
      <diagonal/>
    </border>
    <border>
      <left/>
      <right/>
      <top/>
      <bottom style="medium">
        <color theme="3" tint="0.24994659260841701"/>
      </bottom>
      <diagonal/>
    </border>
    <border>
      <left style="thin">
        <color indexed="64"/>
      </left>
      <right style="thin">
        <color indexed="64"/>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double">
        <color indexed="64"/>
      </bottom>
      <diagonal/>
    </border>
    <border>
      <left style="thin">
        <color indexed="64"/>
      </left>
      <right style="thin">
        <color indexed="64"/>
      </right>
      <top style="thin">
        <color indexed="64"/>
      </top>
      <bottom/>
      <diagonal/>
    </border>
    <border>
      <left/>
      <right/>
      <top/>
      <bottom style="thin">
        <color rgb="FFFF0000"/>
      </bottom>
      <diagonal/>
    </border>
    <border>
      <left style="thin">
        <color rgb="FFFF0000"/>
      </left>
      <right/>
      <top/>
      <bottom style="thin">
        <color indexed="64"/>
      </bottom>
      <diagonal/>
    </border>
    <border>
      <left style="thin">
        <color rgb="FFFF0000"/>
      </left>
      <right/>
      <top/>
      <bottom/>
      <diagonal/>
    </border>
    <border>
      <left style="thin">
        <color rgb="FFFF0000"/>
      </left>
      <right style="thin">
        <color rgb="FFFF0000"/>
      </right>
      <top style="thin">
        <color rgb="FFFF0000"/>
      </top>
      <bottom/>
      <diagonal/>
    </border>
    <border>
      <left style="thin">
        <color rgb="FFFF0000"/>
      </left>
      <right style="thin">
        <color rgb="FFFF0000"/>
      </right>
      <top/>
      <bottom style="thin">
        <color rgb="FFFF0000"/>
      </bottom>
      <diagonal/>
    </border>
  </borders>
  <cellStyleXfs count="3">
    <xf numFmtId="0" fontId="0" fillId="0" borderId="0">
      <alignment vertical="center"/>
    </xf>
    <xf numFmtId="0" fontId="5" fillId="0" borderId="0" applyNumberFormat="0" applyFill="0" applyBorder="0" applyAlignment="0" applyProtection="0">
      <alignment vertical="center"/>
    </xf>
    <xf numFmtId="0" fontId="47" fillId="0" borderId="74" applyNumberFormat="0" applyFill="0" applyAlignment="0" applyProtection="0">
      <alignment vertical="center"/>
    </xf>
  </cellStyleXfs>
  <cellXfs count="334">
    <xf numFmtId="0" fontId="0" fillId="0" borderId="0" xfId="0">
      <alignment vertical="center"/>
    </xf>
    <xf numFmtId="0" fontId="6" fillId="0" borderId="0" xfId="0" applyFont="1">
      <alignment vertical="center"/>
    </xf>
    <xf numFmtId="0" fontId="8" fillId="0" borderId="0" xfId="0" applyFont="1" applyAlignment="1">
      <alignment horizontal="right" vertical="center"/>
    </xf>
    <xf numFmtId="0" fontId="6" fillId="0" borderId="0" xfId="0" applyFont="1" applyProtection="1">
      <alignment vertical="center"/>
      <protection hidden="1"/>
    </xf>
    <xf numFmtId="0" fontId="10" fillId="0" borderId="0" xfId="0" applyFont="1" applyProtection="1">
      <alignment vertical="center"/>
      <protection hidden="1"/>
    </xf>
    <xf numFmtId="0" fontId="11" fillId="0" borderId="0" xfId="0" applyFont="1" applyAlignment="1" applyProtection="1">
      <alignment horizontal="left" vertical="center" indent="1"/>
      <protection hidden="1"/>
    </xf>
    <xf numFmtId="0" fontId="11" fillId="0" borderId="0" xfId="0" applyFont="1" applyAlignment="1" applyProtection="1">
      <alignment horizontal="left" vertical="center" indent="3"/>
      <protection hidden="1"/>
    </xf>
    <xf numFmtId="0" fontId="13" fillId="0" borderId="0" xfId="0" applyFont="1" applyProtection="1">
      <alignment vertical="center"/>
      <protection hidden="1"/>
    </xf>
    <xf numFmtId="0" fontId="15" fillId="0" borderId="0" xfId="1" applyFont="1" applyFill="1" applyAlignment="1" applyProtection="1">
      <alignment vertical="center"/>
      <protection hidden="1"/>
    </xf>
    <xf numFmtId="0" fontId="6" fillId="0" borderId="0" xfId="0" applyFont="1" applyAlignment="1" applyProtection="1">
      <alignment horizontal="left" vertical="center" indent="3"/>
      <protection hidden="1"/>
    </xf>
    <xf numFmtId="0" fontId="16" fillId="0" borderId="0" xfId="0" applyFont="1" applyAlignment="1">
      <alignment horizontal="center" vertical="center"/>
    </xf>
    <xf numFmtId="0" fontId="11" fillId="0" borderId="0" xfId="0" applyFont="1" applyAlignment="1">
      <alignment horizontal="left" vertical="center" indent="1"/>
    </xf>
    <xf numFmtId="0" fontId="11" fillId="0" borderId="0" xfId="0" applyFont="1" applyAlignment="1">
      <alignment horizontal="left" vertical="center" indent="3"/>
    </xf>
    <xf numFmtId="0" fontId="6" fillId="0" borderId="0" xfId="0" applyFont="1" applyAlignment="1" applyProtection="1">
      <alignment horizontal="right" vertical="center"/>
      <protection hidden="1"/>
    </xf>
    <xf numFmtId="0" fontId="6" fillId="0" borderId="0" xfId="0" applyFont="1" applyAlignment="1" applyProtection="1">
      <alignment horizontal="left" vertical="center" indent="1"/>
      <protection hidden="1"/>
    </xf>
    <xf numFmtId="0" fontId="6" fillId="0" borderId="0" xfId="0" applyFont="1" applyAlignment="1" applyProtection="1">
      <alignment horizontal="left" vertical="center" indent="2"/>
      <protection hidden="1"/>
    </xf>
    <xf numFmtId="0" fontId="20" fillId="0" borderId="0" xfId="0" applyFont="1">
      <alignment vertical="center"/>
    </xf>
    <xf numFmtId="0" fontId="20" fillId="0" borderId="0" xfId="0" applyFont="1" applyProtection="1">
      <alignment vertical="center"/>
      <protection hidden="1"/>
    </xf>
    <xf numFmtId="0" fontId="21" fillId="0" borderId="11" xfId="0" applyFont="1" applyBorder="1">
      <alignment vertical="center"/>
    </xf>
    <xf numFmtId="0" fontId="21" fillId="0" borderId="15" xfId="0" applyFont="1" applyBorder="1">
      <alignment vertical="center"/>
    </xf>
    <xf numFmtId="0" fontId="20" fillId="0" borderId="15" xfId="0" applyFont="1" applyBorder="1">
      <alignment vertical="center"/>
    </xf>
    <xf numFmtId="0" fontId="21" fillId="0" borderId="6" xfId="0" applyFont="1" applyBorder="1">
      <alignment vertical="center"/>
    </xf>
    <xf numFmtId="0" fontId="20" fillId="0" borderId="9" xfId="0" applyFont="1" applyBorder="1">
      <alignment vertical="center"/>
    </xf>
    <xf numFmtId="0" fontId="20" fillId="3" borderId="29" xfId="0" applyFont="1" applyFill="1" applyBorder="1" applyAlignment="1">
      <alignment horizontal="right" vertical="center"/>
    </xf>
    <xf numFmtId="0" fontId="20" fillId="3" borderId="24" xfId="0" applyFont="1" applyFill="1" applyBorder="1">
      <alignment vertical="center"/>
    </xf>
    <xf numFmtId="0" fontId="23" fillId="3" borderId="24" xfId="0" applyFont="1" applyFill="1" applyBorder="1">
      <alignment vertical="center"/>
    </xf>
    <xf numFmtId="0" fontId="20" fillId="3" borderId="30" xfId="0" applyFont="1" applyFill="1" applyBorder="1" applyAlignment="1">
      <alignment horizontal="right" vertical="center"/>
    </xf>
    <xf numFmtId="0" fontId="20" fillId="3" borderId="0" xfId="0" applyFont="1" applyFill="1">
      <alignment vertical="center"/>
    </xf>
    <xf numFmtId="0" fontId="20" fillId="4" borderId="0" xfId="0" applyFont="1" applyFill="1">
      <alignment vertical="center"/>
    </xf>
    <xf numFmtId="0" fontId="20" fillId="3" borderId="28" xfId="0" applyFont="1" applyFill="1" applyBorder="1">
      <alignment vertical="center"/>
    </xf>
    <xf numFmtId="0" fontId="23" fillId="3" borderId="0" xfId="0" applyFont="1" applyFill="1">
      <alignment vertical="center"/>
    </xf>
    <xf numFmtId="0" fontId="20" fillId="3" borderId="30" xfId="0" applyFont="1" applyFill="1" applyBorder="1">
      <alignment vertical="center"/>
    </xf>
    <xf numFmtId="0" fontId="20" fillId="5" borderId="30" xfId="0" applyFont="1" applyFill="1" applyBorder="1">
      <alignment vertical="center"/>
    </xf>
    <xf numFmtId="0" fontId="20" fillId="5" borderId="0" xfId="0" applyFont="1" applyFill="1">
      <alignment vertical="center"/>
    </xf>
    <xf numFmtId="0" fontId="20" fillId="3" borderId="30" xfId="0" applyFont="1" applyFill="1" applyBorder="1" applyAlignment="1">
      <alignment vertical="center" shrinkToFit="1"/>
    </xf>
    <xf numFmtId="0" fontId="20" fillId="3" borderId="0" xfId="0" applyFont="1" applyFill="1" applyAlignment="1">
      <alignment vertical="center" shrinkToFit="1"/>
    </xf>
    <xf numFmtId="0" fontId="24" fillId="3" borderId="30" xfId="0" applyFont="1" applyFill="1" applyBorder="1">
      <alignment vertical="center"/>
    </xf>
    <xf numFmtId="0" fontId="24" fillId="3" borderId="0" xfId="0" applyFont="1" applyFill="1">
      <alignment vertical="center"/>
    </xf>
    <xf numFmtId="0" fontId="24" fillId="3" borderId="0" xfId="0" applyFont="1" applyFill="1" applyAlignment="1">
      <alignment vertical="center" wrapText="1"/>
    </xf>
    <xf numFmtId="0" fontId="20" fillId="3" borderId="21" xfId="0" applyFont="1" applyFill="1" applyBorder="1">
      <alignment vertical="center"/>
    </xf>
    <xf numFmtId="0" fontId="20" fillId="3" borderId="8" xfId="0" applyFont="1" applyFill="1" applyBorder="1">
      <alignment vertical="center"/>
    </xf>
    <xf numFmtId="0" fontId="20" fillId="3" borderId="20" xfId="0" applyFont="1" applyFill="1" applyBorder="1">
      <alignment vertical="center"/>
    </xf>
    <xf numFmtId="0" fontId="25" fillId="0" borderId="9" xfId="0" applyFont="1" applyBorder="1" applyAlignment="1">
      <alignment horizontal="center" vertical="center"/>
    </xf>
    <xf numFmtId="0" fontId="25" fillId="0" borderId="9" xfId="0" applyFont="1" applyBorder="1">
      <alignment vertical="center"/>
    </xf>
    <xf numFmtId="0" fontId="20" fillId="0" borderId="0" xfId="0" applyFont="1" applyAlignment="1">
      <alignment horizontal="center" vertical="center"/>
    </xf>
    <xf numFmtId="0" fontId="26" fillId="0" borderId="0" xfId="0" applyFont="1">
      <alignment vertical="center"/>
    </xf>
    <xf numFmtId="0" fontId="27" fillId="0" borderId="0" xfId="0" applyFont="1">
      <alignment vertical="center"/>
    </xf>
    <xf numFmtId="0" fontId="29" fillId="0" borderId="0" xfId="0" applyFont="1">
      <alignment vertical="center"/>
    </xf>
    <xf numFmtId="0" fontId="32" fillId="0" borderId="0" xfId="0" applyFont="1">
      <alignment vertical="center"/>
    </xf>
    <xf numFmtId="0" fontId="26" fillId="0" borderId="36" xfId="0" applyFont="1" applyBorder="1">
      <alignment vertical="center"/>
    </xf>
    <xf numFmtId="0" fontId="26" fillId="0" borderId="34" xfId="0" applyFont="1" applyBorder="1">
      <alignment vertical="center"/>
    </xf>
    <xf numFmtId="0" fontId="0" fillId="0" borderId="35" xfId="0" applyBorder="1">
      <alignment vertical="center"/>
    </xf>
    <xf numFmtId="0" fontId="26" fillId="0" borderId="35" xfId="0" applyFont="1" applyBorder="1">
      <alignment vertical="center"/>
    </xf>
    <xf numFmtId="0" fontId="0" fillId="0" borderId="0" xfId="0" applyAlignment="1">
      <alignment horizontal="left" vertical="center"/>
    </xf>
    <xf numFmtId="0" fontId="0" fillId="0" borderId="0" xfId="0" applyAlignment="1">
      <alignment horizontal="center" vertical="center"/>
    </xf>
    <xf numFmtId="0" fontId="0" fillId="0" borderId="58" xfId="0" applyBorder="1" applyAlignment="1">
      <alignment horizontal="center" vertical="center"/>
    </xf>
    <xf numFmtId="0" fontId="32" fillId="0" borderId="59" xfId="0" applyFont="1" applyBorder="1" applyAlignment="1">
      <alignment horizontal="center" vertical="center"/>
    </xf>
    <xf numFmtId="0" fontId="0" fillId="0" borderId="61" xfId="0" applyBorder="1" applyAlignment="1">
      <alignment horizontal="center" vertical="center"/>
    </xf>
    <xf numFmtId="0" fontId="34" fillId="0" borderId="62" xfId="0" applyFont="1" applyBorder="1" applyAlignment="1">
      <alignment horizontal="center" vertical="center"/>
    </xf>
    <xf numFmtId="14" fontId="35" fillId="0" borderId="63" xfId="0" applyNumberFormat="1" applyFont="1" applyBorder="1" applyAlignment="1">
      <alignment horizontal="center" vertical="center"/>
    </xf>
    <xf numFmtId="0" fontId="34" fillId="0" borderId="63" xfId="0" applyFont="1" applyBorder="1" applyAlignment="1">
      <alignment horizontal="center" vertical="center"/>
    </xf>
    <xf numFmtId="0" fontId="34" fillId="0" borderId="66" xfId="0" applyFont="1" applyBorder="1" applyAlignment="1">
      <alignment horizontal="center" vertical="center"/>
    </xf>
    <xf numFmtId="0" fontId="37" fillId="7" borderId="58" xfId="0" applyFont="1" applyFill="1" applyBorder="1">
      <alignment vertical="center"/>
    </xf>
    <xf numFmtId="0" fontId="0" fillId="0" borderId="31" xfId="0" applyBorder="1">
      <alignment vertical="center"/>
    </xf>
    <xf numFmtId="0" fontId="0" fillId="0" borderId="33" xfId="0" applyBorder="1">
      <alignment vertical="center"/>
    </xf>
    <xf numFmtId="0" fontId="28" fillId="0" borderId="0" xfId="0" applyFont="1">
      <alignment vertical="center"/>
    </xf>
    <xf numFmtId="0" fontId="5" fillId="0" borderId="4" xfId="1" applyBorder="1" applyAlignment="1">
      <alignment horizontal="center" vertical="center"/>
    </xf>
    <xf numFmtId="0" fontId="39" fillId="0" borderId="0" xfId="0" applyFont="1" applyAlignment="1">
      <alignment horizontal="center" vertical="center"/>
    </xf>
    <xf numFmtId="0" fontId="40" fillId="8" borderId="0" xfId="0" applyFont="1" applyFill="1">
      <alignment vertical="center"/>
    </xf>
    <xf numFmtId="0" fontId="30" fillId="8" borderId="0" xfId="0" applyFont="1" applyFill="1" applyProtection="1">
      <alignment vertical="center"/>
      <protection hidden="1"/>
    </xf>
    <xf numFmtId="0" fontId="30" fillId="8" borderId="0" xfId="0" applyFont="1" applyFill="1" applyAlignment="1" applyProtection="1">
      <alignment horizontal="center" vertical="center"/>
      <protection locked="0"/>
    </xf>
    <xf numFmtId="0" fontId="30" fillId="8" borderId="0" xfId="0" applyFont="1" applyFill="1">
      <alignment vertical="center"/>
    </xf>
    <xf numFmtId="0" fontId="30" fillId="8" borderId="9" xfId="0" applyFont="1" applyFill="1" applyBorder="1" applyProtection="1">
      <alignment vertical="center"/>
      <protection locked="0"/>
    </xf>
    <xf numFmtId="0" fontId="30" fillId="8" borderId="9" xfId="0" applyFont="1" applyFill="1" applyBorder="1">
      <alignment vertical="center"/>
    </xf>
    <xf numFmtId="0" fontId="0" fillId="9" borderId="0" xfId="0" applyFill="1">
      <alignment vertical="center"/>
    </xf>
    <xf numFmtId="0" fontId="25" fillId="10" borderId="9" xfId="0" applyFont="1" applyFill="1" applyBorder="1">
      <alignment vertical="center"/>
    </xf>
    <xf numFmtId="0" fontId="25" fillId="0" borderId="9" xfId="0" applyFont="1" applyBorder="1" applyAlignment="1"/>
    <xf numFmtId="0" fontId="0" fillId="0" borderId="9" xfId="0" applyBorder="1">
      <alignment vertical="center"/>
    </xf>
    <xf numFmtId="0" fontId="25" fillId="11" borderId="9" xfId="0" applyFont="1" applyFill="1" applyBorder="1">
      <alignment vertical="center"/>
    </xf>
    <xf numFmtId="0" fontId="0" fillId="11" borderId="9" xfId="0" applyFill="1" applyBorder="1">
      <alignment vertical="center"/>
    </xf>
    <xf numFmtId="0" fontId="0" fillId="12" borderId="0" xfId="0" applyFill="1">
      <alignment vertical="center"/>
    </xf>
    <xf numFmtId="0" fontId="43" fillId="0" borderId="0" xfId="0" applyFont="1">
      <alignment vertical="center"/>
    </xf>
    <xf numFmtId="0" fontId="42" fillId="0" borderId="2" xfId="0" applyFont="1" applyBorder="1" applyAlignment="1">
      <alignment vertical="center" shrinkToFit="1"/>
    </xf>
    <xf numFmtId="0" fontId="42" fillId="0" borderId="2" xfId="0" applyFont="1" applyBorder="1">
      <alignment vertical="center"/>
    </xf>
    <xf numFmtId="0" fontId="0" fillId="0" borderId="60" xfId="0" applyBorder="1" applyAlignment="1">
      <alignment horizontal="center" vertical="center"/>
    </xf>
    <xf numFmtId="0" fontId="44" fillId="0" borderId="0" xfId="0" applyFont="1">
      <alignment vertical="center"/>
    </xf>
    <xf numFmtId="0" fontId="0" fillId="0" borderId="0" xfId="0" applyAlignment="1">
      <alignment horizontal="right" vertical="center"/>
    </xf>
    <xf numFmtId="0" fontId="0" fillId="13" borderId="0" xfId="0" applyFill="1">
      <alignment vertical="center"/>
    </xf>
    <xf numFmtId="0" fontId="20" fillId="13" borderId="0" xfId="0" applyFont="1" applyFill="1">
      <alignment vertical="center"/>
    </xf>
    <xf numFmtId="0" fontId="48" fillId="0" borderId="0" xfId="0" applyFont="1" applyAlignment="1">
      <alignment horizontal="center" vertical="center"/>
    </xf>
    <xf numFmtId="0" fontId="47" fillId="0" borderId="0" xfId="2" applyBorder="1" applyAlignment="1">
      <alignment horizontal="center" vertical="center"/>
    </xf>
    <xf numFmtId="0" fontId="49" fillId="0" borderId="75" xfId="0" applyFont="1" applyBorder="1">
      <alignment vertical="center"/>
    </xf>
    <xf numFmtId="0" fontId="0" fillId="0" borderId="75" xfId="0" applyBorder="1">
      <alignment vertical="center"/>
    </xf>
    <xf numFmtId="0" fontId="50" fillId="0" borderId="0" xfId="0" applyFont="1">
      <alignment vertical="center"/>
    </xf>
    <xf numFmtId="0" fontId="51" fillId="0" borderId="0" xfId="0" applyFont="1">
      <alignment vertical="center"/>
    </xf>
    <xf numFmtId="0" fontId="40" fillId="0" borderId="0" xfId="0" applyFont="1" applyAlignment="1" applyProtection="1">
      <alignment horizontal="left" vertical="center" indent="1"/>
      <protection hidden="1"/>
    </xf>
    <xf numFmtId="0" fontId="33" fillId="0" borderId="0" xfId="0" applyFont="1" applyProtection="1">
      <alignment vertical="center"/>
      <protection hidden="1"/>
    </xf>
    <xf numFmtId="0" fontId="33" fillId="0" borderId="0" xfId="0" applyFont="1">
      <alignment vertical="center"/>
    </xf>
    <xf numFmtId="0" fontId="44" fillId="0" borderId="0" xfId="0" applyFont="1" applyAlignment="1">
      <alignment horizontal="right" vertical="center"/>
    </xf>
    <xf numFmtId="0" fontId="55" fillId="0" borderId="0" xfId="0" applyFont="1">
      <alignment vertical="center"/>
    </xf>
    <xf numFmtId="0" fontId="59" fillId="0" borderId="23" xfId="0" applyFont="1" applyBorder="1">
      <alignment vertical="center"/>
    </xf>
    <xf numFmtId="0" fontId="0" fillId="0" borderId="23" xfId="0" applyBorder="1">
      <alignment vertical="center"/>
    </xf>
    <xf numFmtId="0" fontId="16" fillId="0" borderId="23" xfId="0" applyFont="1" applyBorder="1">
      <alignment vertical="center"/>
    </xf>
    <xf numFmtId="0" fontId="31" fillId="0" borderId="0" xfId="0" applyFont="1">
      <alignment vertical="center"/>
    </xf>
    <xf numFmtId="0" fontId="0" fillId="19" borderId="9" xfId="0" applyFill="1" applyBorder="1">
      <alignment vertical="center"/>
    </xf>
    <xf numFmtId="0" fontId="31" fillId="0" borderId="0" xfId="0" applyFont="1" applyAlignment="1">
      <alignment horizontal="right" vertical="center"/>
    </xf>
    <xf numFmtId="0" fontId="20" fillId="3" borderId="0" xfId="0" applyFont="1" applyFill="1" applyAlignment="1">
      <alignment vertical="center" wrapText="1"/>
    </xf>
    <xf numFmtId="49" fontId="0" fillId="0" borderId="67" xfId="0" applyNumberFormat="1" applyBorder="1" applyAlignment="1" applyProtection="1">
      <alignment horizontal="center" vertical="center"/>
      <protection locked="0"/>
    </xf>
    <xf numFmtId="0" fontId="6" fillId="0" borderId="71" xfId="0" applyFont="1" applyBorder="1" applyAlignment="1" applyProtection="1">
      <alignment horizontal="center" vertical="center" wrapText="1"/>
      <protection locked="0"/>
    </xf>
    <xf numFmtId="49" fontId="0" fillId="0" borderId="72" xfId="0" applyNumberFormat="1" applyBorder="1" applyAlignment="1" applyProtection="1">
      <alignment horizontal="center" vertical="center"/>
      <protection locked="0"/>
    </xf>
    <xf numFmtId="0" fontId="6" fillId="0" borderId="42" xfId="0" applyFont="1" applyBorder="1" applyAlignment="1" applyProtection="1">
      <alignment horizontal="center" vertical="center" wrapText="1"/>
      <protection locked="0"/>
    </xf>
    <xf numFmtId="49" fontId="0" fillId="0" borderId="73" xfId="0" applyNumberFormat="1" applyBorder="1" applyAlignment="1" applyProtection="1">
      <alignment horizontal="center" vertical="center"/>
      <protection locked="0"/>
    </xf>
    <xf numFmtId="0" fontId="6" fillId="0" borderId="44" xfId="0" applyFont="1" applyBorder="1" applyAlignment="1" applyProtection="1">
      <alignment horizontal="center" vertical="center" wrapText="1"/>
      <protection locked="0"/>
    </xf>
    <xf numFmtId="0" fontId="0" fillId="0" borderId="90" xfId="0" applyBorder="1" applyAlignment="1">
      <alignment horizontal="center" vertical="center"/>
    </xf>
    <xf numFmtId="0" fontId="52" fillId="0" borderId="0" xfId="0" applyFont="1">
      <alignment vertical="center"/>
    </xf>
    <xf numFmtId="0" fontId="0" fillId="0" borderId="77" xfId="0" applyBorder="1">
      <alignment vertical="center"/>
    </xf>
    <xf numFmtId="178" fontId="0" fillId="0" borderId="77" xfId="0" applyNumberFormat="1" applyBorder="1">
      <alignment vertical="center"/>
    </xf>
    <xf numFmtId="178" fontId="0" fillId="0" borderId="9" xfId="0" applyNumberFormat="1" applyBorder="1">
      <alignment vertical="center"/>
    </xf>
    <xf numFmtId="14" fontId="32" fillId="0" borderId="0" xfId="0" applyNumberFormat="1" applyFont="1" applyAlignment="1">
      <alignment horizontal="center" vertical="center"/>
    </xf>
    <xf numFmtId="0" fontId="6" fillId="0" borderId="0" xfId="0" applyFont="1" applyAlignment="1">
      <alignment horizontal="center" vertical="center" wrapText="1"/>
    </xf>
    <xf numFmtId="0" fontId="0" fillId="0" borderId="0" xfId="0" applyAlignment="1">
      <alignment vertical="center" wrapText="1"/>
    </xf>
    <xf numFmtId="0" fontId="60" fillId="0" borderId="0" xfId="0" applyFont="1">
      <alignment vertical="center"/>
    </xf>
    <xf numFmtId="0" fontId="40" fillId="0" borderId="0" xfId="0" applyFont="1">
      <alignment vertical="center"/>
    </xf>
    <xf numFmtId="0" fontId="49" fillId="0" borderId="0" xfId="0" applyFont="1">
      <alignment vertical="center"/>
    </xf>
    <xf numFmtId="177" fontId="32" fillId="0" borderId="39" xfId="0" applyNumberFormat="1" applyFont="1" applyBorder="1" applyAlignment="1" applyProtection="1">
      <alignment horizontal="center" vertical="center" shrinkToFit="1"/>
      <protection locked="0"/>
    </xf>
    <xf numFmtId="177" fontId="32" fillId="0" borderId="9" xfId="0" applyNumberFormat="1" applyFont="1" applyBorder="1" applyAlignment="1" applyProtection="1">
      <alignment horizontal="center" vertical="center" shrinkToFit="1"/>
      <protection locked="0"/>
    </xf>
    <xf numFmtId="177" fontId="32" fillId="0" borderId="43" xfId="0" applyNumberFormat="1" applyFont="1" applyBorder="1" applyAlignment="1" applyProtection="1">
      <alignment horizontal="center" vertical="center" shrinkToFit="1"/>
      <protection locked="0"/>
    </xf>
    <xf numFmtId="49" fontId="6" fillId="0" borderId="28" xfId="0" applyNumberFormat="1" applyFont="1" applyBorder="1" applyAlignment="1" applyProtection="1">
      <alignment horizontal="center" vertical="center" wrapText="1" shrinkToFit="1"/>
      <protection locked="0"/>
    </xf>
    <xf numFmtId="49" fontId="6" fillId="0" borderId="35" xfId="0" applyNumberFormat="1" applyFont="1" applyBorder="1" applyAlignment="1" applyProtection="1">
      <alignment horizontal="center" vertical="center" wrapText="1" shrinkToFit="1"/>
      <protection locked="0"/>
    </xf>
    <xf numFmtId="49" fontId="6" fillId="0" borderId="36" xfId="0" applyNumberFormat="1" applyFont="1" applyBorder="1" applyAlignment="1" applyProtection="1">
      <alignment horizontal="center" vertical="center" wrapText="1" shrinkToFit="1"/>
      <protection locked="0"/>
    </xf>
    <xf numFmtId="49" fontId="6" fillId="0" borderId="9" xfId="0" applyNumberFormat="1" applyFont="1" applyBorder="1" applyAlignment="1" applyProtection="1">
      <alignment horizontal="center" vertical="center" wrapText="1" shrinkToFit="1"/>
      <protection locked="0"/>
    </xf>
    <xf numFmtId="49" fontId="6" fillId="0" borderId="43" xfId="0" applyNumberFormat="1" applyFont="1" applyBorder="1" applyAlignment="1" applyProtection="1">
      <alignment horizontal="center" vertical="center" wrapText="1" shrinkToFit="1"/>
      <protection locked="0"/>
    </xf>
    <xf numFmtId="0" fontId="9" fillId="2" borderId="0" xfId="0" applyFont="1" applyFill="1" applyAlignment="1">
      <alignment horizontal="center" vertical="center"/>
    </xf>
    <xf numFmtId="0" fontId="5" fillId="0" borderId="0" xfId="1" applyAlignment="1" applyProtection="1">
      <alignment horizontal="left" vertical="center"/>
      <protection hidden="1"/>
    </xf>
    <xf numFmtId="0" fontId="20" fillId="3" borderId="0" xfId="0" applyFont="1" applyFill="1" applyAlignment="1">
      <alignment horizontal="center" vertical="center"/>
    </xf>
    <xf numFmtId="0" fontId="43" fillId="0" borderId="23" xfId="0" applyFont="1" applyBorder="1" applyAlignment="1">
      <alignment horizontal="left" vertical="center"/>
    </xf>
    <xf numFmtId="0" fontId="43" fillId="0" borderId="0" xfId="0" applyFont="1" applyAlignment="1">
      <alignment horizontal="left" vertical="center"/>
    </xf>
    <xf numFmtId="0" fontId="43" fillId="0" borderId="0" xfId="0" applyFont="1" applyAlignment="1">
      <alignment horizontal="left" vertical="center" wrapText="1"/>
    </xf>
    <xf numFmtId="0" fontId="6" fillId="0" borderId="26" xfId="0" applyFont="1" applyBorder="1" applyAlignment="1" applyProtection="1">
      <alignment horizontal="left" vertical="center" wrapText="1"/>
      <protection locked="0"/>
    </xf>
    <xf numFmtId="0" fontId="6" fillId="0" borderId="36" xfId="0" applyFont="1" applyBorder="1" applyAlignment="1" applyProtection="1">
      <alignment horizontal="left" vertical="center" wrapText="1"/>
      <protection locked="0"/>
    </xf>
    <xf numFmtId="0" fontId="6" fillId="0" borderId="43" xfId="0" applyFont="1" applyBorder="1" applyAlignment="1" applyProtection="1">
      <alignment horizontal="left" vertical="center" wrapText="1"/>
      <protection locked="0"/>
    </xf>
    <xf numFmtId="0" fontId="38" fillId="7" borderId="10" xfId="0" applyFont="1" applyFill="1" applyBorder="1" applyAlignment="1">
      <alignment horizontal="center" vertical="center"/>
    </xf>
    <xf numFmtId="0" fontId="38" fillId="7" borderId="11" xfId="0" applyFont="1" applyFill="1" applyBorder="1" applyAlignment="1">
      <alignment horizontal="center" vertical="center"/>
    </xf>
    <xf numFmtId="0" fontId="38" fillId="7" borderId="13" xfId="0" applyFont="1" applyFill="1" applyBorder="1" applyAlignment="1">
      <alignment horizontal="center" vertical="center"/>
    </xf>
    <xf numFmtId="0" fontId="28" fillId="7" borderId="1" xfId="0" applyFont="1" applyFill="1" applyBorder="1" applyAlignment="1">
      <alignment horizontal="center" vertical="center" shrinkToFit="1"/>
    </xf>
    <xf numFmtId="0" fontId="28" fillId="7" borderId="2" xfId="0" applyFont="1" applyFill="1" applyBorder="1" applyAlignment="1">
      <alignment horizontal="center" vertical="center" shrinkToFit="1"/>
    </xf>
    <xf numFmtId="0" fontId="28" fillId="7" borderId="3" xfId="0" applyFont="1" applyFill="1" applyBorder="1" applyAlignment="1">
      <alignment horizontal="center" vertical="center" shrinkToFit="1"/>
    </xf>
    <xf numFmtId="0" fontId="6" fillId="0" borderId="16" xfId="0" applyFont="1" applyBorder="1" applyAlignment="1" applyProtection="1">
      <alignment horizontal="left" vertical="center" wrapText="1"/>
      <protection locked="0"/>
    </xf>
    <xf numFmtId="0" fontId="6" fillId="0" borderId="35" xfId="0" applyFont="1" applyBorder="1" applyAlignment="1" applyProtection="1">
      <alignment horizontal="left" vertical="center" wrapText="1"/>
      <protection locked="0"/>
    </xf>
    <xf numFmtId="0" fontId="6" fillId="0" borderId="9" xfId="0" applyFont="1" applyBorder="1" applyAlignment="1" applyProtection="1">
      <alignment horizontal="left" vertical="center" wrapText="1" shrinkToFit="1"/>
      <protection locked="0"/>
    </xf>
    <xf numFmtId="0" fontId="61" fillId="0" borderId="27" xfId="1" applyFont="1" applyBorder="1" applyAlignment="1">
      <alignment horizontal="center" vertical="center"/>
    </xf>
    <xf numFmtId="0" fontId="61" fillId="0" borderId="37" xfId="1" applyFont="1" applyBorder="1" applyAlignment="1">
      <alignment horizontal="center" vertical="center"/>
    </xf>
    <xf numFmtId="0" fontId="6" fillId="0" borderId="9" xfId="0" applyFont="1" applyBorder="1" applyAlignment="1" applyProtection="1">
      <alignment horizontal="left" vertical="center" wrapText="1"/>
      <protection locked="0"/>
    </xf>
    <xf numFmtId="0" fontId="58" fillId="0" borderId="38" xfId="0" applyFont="1" applyBorder="1" applyAlignment="1">
      <alignment horizontal="center" vertical="top" wrapText="1"/>
    </xf>
    <xf numFmtId="0" fontId="58" fillId="0" borderId="27" xfId="0" applyFont="1" applyBorder="1" applyAlignment="1">
      <alignment horizontal="center" vertical="top" wrapText="1"/>
    </xf>
    <xf numFmtId="0" fontId="58" fillId="0" borderId="37" xfId="0" applyFont="1" applyBorder="1" applyAlignment="1">
      <alignment horizontal="center" vertical="top" wrapText="1"/>
    </xf>
    <xf numFmtId="0" fontId="54" fillId="0" borderId="0" xfId="1" applyFont="1" applyAlignment="1">
      <alignment horizontal="center" vertical="center"/>
    </xf>
    <xf numFmtId="0" fontId="6" fillId="0" borderId="68" xfId="0" applyFont="1" applyBorder="1" applyAlignment="1" applyProtection="1">
      <alignment horizontal="left" vertical="center" wrapText="1" shrinkToFit="1"/>
      <protection locked="0"/>
    </xf>
    <xf numFmtId="0" fontId="6" fillId="0" borderId="69" xfId="0" applyFont="1" applyBorder="1" applyAlignment="1" applyProtection="1">
      <alignment horizontal="left" vertical="center" wrapText="1" shrinkToFit="1"/>
      <protection locked="0"/>
    </xf>
    <xf numFmtId="0" fontId="6" fillId="0" borderId="70" xfId="0" applyFont="1" applyBorder="1" applyAlignment="1" applyProtection="1">
      <alignment horizontal="left" vertical="center" wrapText="1" shrinkToFit="1"/>
      <protection locked="0"/>
    </xf>
    <xf numFmtId="0" fontId="34" fillId="0" borderId="52" xfId="0" applyFont="1" applyBorder="1" applyAlignment="1">
      <alignment horizontal="left" vertical="top" wrapText="1"/>
    </xf>
    <xf numFmtId="0" fontId="29" fillId="0" borderId="53" xfId="0" applyFont="1" applyBorder="1" applyAlignment="1">
      <alignment horizontal="left" vertical="top" wrapText="1"/>
    </xf>
    <xf numFmtId="0" fontId="29" fillId="0" borderId="54" xfId="0" applyFont="1" applyBorder="1" applyAlignment="1">
      <alignment horizontal="left" vertical="top" wrapText="1"/>
    </xf>
    <xf numFmtId="0" fontId="40" fillId="0" borderId="55" xfId="0" applyFont="1" applyBorder="1" applyAlignment="1" applyProtection="1">
      <alignment horizontal="left" vertical="top" wrapText="1"/>
      <protection locked="0"/>
    </xf>
    <xf numFmtId="0" fontId="40" fillId="0" borderId="56" xfId="0" applyFont="1" applyBorder="1" applyAlignment="1" applyProtection="1">
      <alignment horizontal="left" vertical="top" wrapText="1"/>
      <protection locked="0"/>
    </xf>
    <xf numFmtId="0" fontId="40" fillId="0" borderId="57" xfId="0" applyFont="1" applyBorder="1" applyAlignment="1" applyProtection="1">
      <alignment horizontal="left" vertical="top" wrapText="1"/>
      <protection locked="0"/>
    </xf>
    <xf numFmtId="0" fontId="40" fillId="0" borderId="23" xfId="0" applyFont="1" applyBorder="1" applyAlignment="1" applyProtection="1">
      <alignment horizontal="left" vertical="top" wrapText="1"/>
      <protection locked="0"/>
    </xf>
    <xf numFmtId="0" fontId="40" fillId="0" borderId="0" xfId="0" applyFont="1" applyAlignment="1" applyProtection="1">
      <alignment horizontal="left" vertical="top" wrapText="1"/>
      <protection locked="0"/>
    </xf>
    <xf numFmtId="0" fontId="40" fillId="0" borderId="25" xfId="0" applyFont="1" applyBorder="1" applyAlignment="1" applyProtection="1">
      <alignment horizontal="left" vertical="top" wrapText="1"/>
      <protection locked="0"/>
    </xf>
    <xf numFmtId="0" fontId="40" fillId="0" borderId="4" xfId="0" applyFont="1" applyBorder="1" applyAlignment="1" applyProtection="1">
      <alignment horizontal="left" vertical="top" wrapText="1"/>
      <protection locked="0"/>
    </xf>
    <xf numFmtId="0" fontId="40" fillId="0" borderId="6" xfId="0" applyFont="1" applyBorder="1" applyAlignment="1" applyProtection="1">
      <alignment horizontal="left" vertical="top" wrapText="1"/>
      <protection locked="0"/>
    </xf>
    <xf numFmtId="0" fontId="40" fillId="0" borderId="7" xfId="0" applyFont="1" applyBorder="1" applyAlignment="1" applyProtection="1">
      <alignment horizontal="left" vertical="top" wrapText="1"/>
      <protection locked="0"/>
    </xf>
    <xf numFmtId="0" fontId="0" fillId="0" borderId="32" xfId="0" applyBorder="1" applyAlignment="1">
      <alignment horizontal="center" vertical="center"/>
    </xf>
    <xf numFmtId="0" fontId="0" fillId="0" borderId="60" xfId="0" applyBorder="1" applyAlignment="1">
      <alignment horizontal="center" vertical="center"/>
    </xf>
    <xf numFmtId="0" fontId="0" fillId="0" borderId="31" xfId="0" applyBorder="1" applyAlignment="1">
      <alignment horizontal="center" vertical="center"/>
    </xf>
    <xf numFmtId="0" fontId="34" fillId="0" borderId="64" xfId="0" applyFont="1" applyBorder="1" applyAlignment="1">
      <alignment horizontal="center" vertical="center"/>
    </xf>
    <xf numFmtId="0" fontId="34" fillId="0" borderId="65" xfId="0" applyFont="1" applyBorder="1" applyAlignment="1">
      <alignment horizontal="center" vertical="center"/>
    </xf>
    <xf numFmtId="0" fontId="36" fillId="0" borderId="64" xfId="0" applyFont="1" applyBorder="1" applyAlignment="1">
      <alignment horizontal="center" vertical="center" wrapText="1"/>
    </xf>
    <xf numFmtId="0" fontId="36" fillId="0" borderId="53" xfId="0" applyFont="1" applyBorder="1" applyAlignment="1">
      <alignment horizontal="center" vertical="center" wrapText="1"/>
    </xf>
    <xf numFmtId="0" fontId="36" fillId="0" borderId="65" xfId="0" applyFont="1" applyBorder="1" applyAlignment="1">
      <alignment horizontal="center" vertical="center" wrapText="1"/>
    </xf>
    <xf numFmtId="0" fontId="34" fillId="0" borderId="53" xfId="0" applyFont="1" applyBorder="1" applyAlignment="1">
      <alignment horizontal="center" vertical="center"/>
    </xf>
    <xf numFmtId="0" fontId="33" fillId="0" borderId="14" xfId="0" applyFont="1" applyBorder="1" applyAlignment="1">
      <alignment horizontal="left" vertical="center"/>
    </xf>
    <xf numFmtId="0" fontId="32" fillId="0" borderId="15" xfId="0" applyFont="1" applyBorder="1" applyAlignment="1">
      <alignment horizontal="left" vertical="center"/>
    </xf>
    <xf numFmtId="0" fontId="32" fillId="0" borderId="35" xfId="0" applyFont="1" applyBorder="1" applyAlignment="1">
      <alignment horizontal="left" vertical="center"/>
    </xf>
    <xf numFmtId="0" fontId="0" fillId="0" borderId="9"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14" xfId="0" applyBorder="1" applyAlignment="1">
      <alignment horizontal="left" vertical="center"/>
    </xf>
    <xf numFmtId="0" fontId="0" fillId="0" borderId="15" xfId="0" applyBorder="1" applyAlignment="1">
      <alignment horizontal="left" vertical="center"/>
    </xf>
    <xf numFmtId="0" fontId="32" fillId="0" borderId="9" xfId="0" applyFont="1" applyBorder="1" applyAlignment="1" applyProtection="1">
      <alignment horizontal="center" vertical="center" wrapText="1"/>
      <protection locked="0"/>
    </xf>
    <xf numFmtId="0" fontId="32" fillId="0" borderId="42" xfId="0" applyFont="1" applyBorder="1" applyAlignment="1" applyProtection="1">
      <alignment horizontal="center" vertical="center" wrapText="1"/>
      <protection locked="0"/>
    </xf>
    <xf numFmtId="0" fontId="0" fillId="0" borderId="38" xfId="0" applyBorder="1" applyAlignment="1">
      <alignment horizontal="left" vertical="center"/>
    </xf>
    <xf numFmtId="0" fontId="0" fillId="0" borderId="27" xfId="0" applyBorder="1" applyAlignment="1">
      <alignment horizontal="left" vertical="center"/>
    </xf>
    <xf numFmtId="0" fontId="32" fillId="0" borderId="43" xfId="0" applyFont="1" applyBorder="1" applyAlignment="1" applyProtection="1">
      <alignment horizontal="center" vertical="center" wrapText="1"/>
      <protection locked="0"/>
    </xf>
    <xf numFmtId="0" fontId="32" fillId="0" borderId="44" xfId="0" applyFont="1" applyBorder="1" applyAlignment="1" applyProtection="1">
      <alignment horizontal="center" vertical="center" wrapText="1"/>
      <protection locked="0"/>
    </xf>
    <xf numFmtId="0" fontId="0" fillId="0" borderId="38" xfId="0" applyBorder="1">
      <alignment vertical="center"/>
    </xf>
    <xf numFmtId="0" fontId="0" fillId="0" borderId="27" xfId="0" applyBorder="1">
      <alignment vertical="center"/>
    </xf>
    <xf numFmtId="0" fontId="45" fillId="0" borderId="5" xfId="0" applyFont="1" applyBorder="1" applyAlignment="1" applyProtection="1">
      <alignment horizontal="center" vertical="center" shrinkToFit="1"/>
      <protection locked="0"/>
    </xf>
    <xf numFmtId="0" fontId="45" fillId="0" borderId="6" xfId="0" applyFont="1" applyBorder="1" applyAlignment="1" applyProtection="1">
      <alignment horizontal="center" vertical="center" shrinkToFit="1"/>
      <protection locked="0"/>
    </xf>
    <xf numFmtId="0" fontId="45" fillId="0" borderId="7" xfId="0" applyFont="1" applyBorder="1" applyAlignment="1" applyProtection="1">
      <alignment horizontal="center" vertical="center" shrinkToFit="1"/>
      <protection locked="0"/>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48" xfId="0" applyBorder="1" applyAlignment="1">
      <alignment horizontal="center" vertical="center"/>
    </xf>
    <xf numFmtId="0" fontId="0" fillId="0" borderId="46"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21" xfId="0" applyBorder="1" applyAlignment="1">
      <alignment horizontal="center" vertical="center"/>
    </xf>
    <xf numFmtId="0" fontId="0" fillId="0" borderId="8" xfId="0" applyBorder="1" applyAlignment="1">
      <alignment horizontal="center" vertical="center"/>
    </xf>
    <xf numFmtId="0" fontId="0" fillId="0" borderId="49" xfId="0" applyBorder="1" applyAlignment="1">
      <alignment horizontal="center" vertical="center" wrapText="1"/>
    </xf>
    <xf numFmtId="0" fontId="0" fillId="0" borderId="50" xfId="0" applyBorder="1" applyAlignment="1">
      <alignment horizontal="center" vertical="center" wrapText="1"/>
    </xf>
    <xf numFmtId="0" fontId="0" fillId="0" borderId="50" xfId="0" applyBorder="1" applyAlignment="1">
      <alignment horizontal="center" vertical="center"/>
    </xf>
    <xf numFmtId="0" fontId="0" fillId="0" borderId="51" xfId="0" applyBorder="1" applyAlignment="1">
      <alignment horizontal="center" vertical="center"/>
    </xf>
    <xf numFmtId="0" fontId="20" fillId="0" borderId="14" xfId="0" applyFont="1" applyBorder="1" applyAlignment="1">
      <alignment horizontal="left" vertical="center"/>
    </xf>
    <xf numFmtId="0" fontId="20" fillId="0" borderId="15" xfId="0" applyFont="1" applyBorder="1" applyAlignment="1">
      <alignment horizontal="left" vertical="center"/>
    </xf>
    <xf numFmtId="49" fontId="20" fillId="0" borderId="16" xfId="0" applyNumberFormat="1" applyFont="1" applyBorder="1" applyAlignment="1" applyProtection="1">
      <alignment horizontal="center" vertical="center" shrinkToFit="1"/>
      <protection locked="0"/>
    </xf>
    <xf numFmtId="49" fontId="20" fillId="0" borderId="15" xfId="0" applyNumberFormat="1" applyFont="1" applyBorder="1" applyAlignment="1" applyProtection="1">
      <alignment horizontal="center" vertical="center" shrinkToFit="1"/>
      <protection locked="0"/>
    </xf>
    <xf numFmtId="49" fontId="20" fillId="0" borderId="35" xfId="0" applyNumberFormat="1" applyFont="1" applyBorder="1" applyAlignment="1" applyProtection="1">
      <alignment horizontal="center" vertical="center" shrinkToFit="1"/>
      <protection locked="0"/>
    </xf>
    <xf numFmtId="49" fontId="20" fillId="0" borderId="17" xfId="0" applyNumberFormat="1" applyFont="1" applyBorder="1" applyAlignment="1" applyProtection="1">
      <alignment horizontal="center" vertical="center" shrinkToFit="1"/>
      <protection locked="0"/>
    </xf>
    <xf numFmtId="0" fontId="20" fillId="0" borderId="38" xfId="0" applyFont="1" applyBorder="1" applyAlignment="1">
      <alignment horizontal="left" vertical="center"/>
    </xf>
    <xf numFmtId="0" fontId="20" fillId="0" borderId="27" xfId="0" applyFont="1" applyBorder="1" applyAlignment="1">
      <alignment horizontal="left" vertical="center"/>
    </xf>
    <xf numFmtId="49" fontId="20" fillId="0" borderId="26" xfId="0" applyNumberFormat="1" applyFont="1" applyBorder="1" applyAlignment="1" applyProtection="1">
      <alignment horizontal="center" vertical="center" shrinkToFit="1"/>
      <protection locked="0"/>
    </xf>
    <xf numFmtId="49" fontId="20" fillId="0" borderId="27" xfId="0" applyNumberFormat="1" applyFont="1" applyBorder="1" applyAlignment="1" applyProtection="1">
      <alignment horizontal="center" vertical="center" shrinkToFit="1"/>
      <protection locked="0"/>
    </xf>
    <xf numFmtId="49" fontId="20" fillId="0" borderId="36" xfId="0" applyNumberFormat="1" applyFont="1" applyBorder="1" applyAlignment="1" applyProtection="1">
      <alignment horizontal="center" vertical="center" shrinkToFit="1"/>
      <protection locked="0"/>
    </xf>
    <xf numFmtId="49" fontId="20" fillId="0" borderId="37" xfId="0" applyNumberFormat="1" applyFont="1" applyBorder="1" applyAlignment="1" applyProtection="1">
      <alignment horizontal="center" vertical="center" shrinkToFit="1"/>
      <protection locked="0"/>
    </xf>
    <xf numFmtId="49" fontId="20" fillId="0" borderId="21" xfId="0" applyNumberFormat="1" applyFont="1" applyBorder="1" applyAlignment="1" applyProtection="1">
      <alignment horizontal="center" vertical="center" shrinkToFit="1"/>
      <protection locked="0"/>
    </xf>
    <xf numFmtId="49" fontId="20" fillId="0" borderId="8" xfId="0" applyNumberFormat="1" applyFont="1" applyBorder="1" applyAlignment="1" applyProtection="1">
      <alignment horizontal="center" vertical="center" shrinkToFit="1"/>
      <protection locked="0"/>
    </xf>
    <xf numFmtId="49" fontId="20" fillId="0" borderId="22" xfId="0" applyNumberFormat="1" applyFont="1" applyBorder="1" applyAlignment="1" applyProtection="1">
      <alignment horizontal="center" vertical="center" shrinkToFit="1"/>
      <protection locked="0"/>
    </xf>
    <xf numFmtId="0" fontId="0" fillId="0" borderId="9" xfId="0" applyBorder="1" applyAlignment="1">
      <alignment horizontal="center" vertical="center"/>
    </xf>
    <xf numFmtId="0" fontId="25" fillId="10" borderId="16" xfId="0" applyFont="1" applyFill="1" applyBorder="1" applyAlignment="1">
      <alignment horizontal="center" vertical="center"/>
    </xf>
    <xf numFmtId="0" fontId="25" fillId="10" borderId="35" xfId="0" applyFont="1" applyFill="1" applyBorder="1" applyAlignment="1">
      <alignment horizontal="center" vertical="center"/>
    </xf>
    <xf numFmtId="49" fontId="20" fillId="0" borderId="9" xfId="0" applyNumberFormat="1" applyFont="1" applyBorder="1" applyAlignment="1" applyProtection="1">
      <alignment horizontal="center" vertical="center" shrinkToFit="1"/>
      <protection locked="0"/>
    </xf>
    <xf numFmtId="49" fontId="20" fillId="0" borderId="42" xfId="0" applyNumberFormat="1" applyFont="1" applyBorder="1" applyAlignment="1" applyProtection="1">
      <alignment horizontal="center" vertical="center" shrinkToFit="1"/>
      <protection locked="0"/>
    </xf>
    <xf numFmtId="0" fontId="24" fillId="0" borderId="14" xfId="0" applyFont="1" applyBorder="1" applyAlignment="1">
      <alignment horizontal="left" vertical="center"/>
    </xf>
    <xf numFmtId="0" fontId="24" fillId="0" borderId="15" xfId="0" applyFont="1" applyBorder="1" applyAlignment="1">
      <alignment horizontal="left" vertical="center"/>
    </xf>
    <xf numFmtId="0" fontId="20" fillId="0" borderId="16" xfId="0" applyFont="1" applyBorder="1" applyAlignment="1" applyProtection="1">
      <alignment horizontal="center" vertical="center" shrinkToFit="1"/>
      <protection locked="0"/>
    </xf>
    <xf numFmtId="0" fontId="20" fillId="0" borderId="15" xfId="0" applyFont="1" applyBorder="1" applyAlignment="1" applyProtection="1">
      <alignment horizontal="center" vertical="center" shrinkToFit="1"/>
      <protection locked="0"/>
    </xf>
    <xf numFmtId="0" fontId="20" fillId="0" borderId="35" xfId="0" applyFont="1" applyBorder="1" applyAlignment="1" applyProtection="1">
      <alignment horizontal="center" vertical="center" shrinkToFit="1"/>
      <protection locked="0"/>
    </xf>
    <xf numFmtId="176" fontId="20" fillId="0" borderId="16" xfId="0" applyNumberFormat="1" applyFont="1" applyBorder="1" applyAlignment="1" applyProtection="1">
      <alignment horizontal="center" vertical="center"/>
      <protection locked="0"/>
    </xf>
    <xf numFmtId="176" fontId="20" fillId="0" borderId="15" xfId="0" applyNumberFormat="1" applyFont="1" applyBorder="1" applyAlignment="1" applyProtection="1">
      <alignment horizontal="center" vertical="center"/>
      <protection locked="0"/>
    </xf>
    <xf numFmtId="176" fontId="20" fillId="0" borderId="35" xfId="0" applyNumberFormat="1" applyFont="1" applyBorder="1" applyAlignment="1" applyProtection="1">
      <alignment horizontal="center" vertical="center"/>
      <protection locked="0"/>
    </xf>
    <xf numFmtId="176" fontId="20" fillId="0" borderId="17" xfId="0" applyNumberFormat="1" applyFont="1" applyBorder="1" applyAlignment="1" applyProtection="1">
      <alignment horizontal="center" vertical="center"/>
      <protection locked="0"/>
    </xf>
    <xf numFmtId="0" fontId="0" fillId="0" borderId="1" xfId="0" applyBorder="1" applyAlignment="1">
      <alignment horizontal="left" vertical="center"/>
    </xf>
    <xf numFmtId="0" fontId="0" fillId="0" borderId="2" xfId="0" applyBorder="1" applyAlignment="1">
      <alignment horizontal="left" vertical="center"/>
    </xf>
    <xf numFmtId="0" fontId="0" fillId="0" borderId="19" xfId="0" applyBorder="1" applyAlignment="1">
      <alignment horizontal="left" vertical="center"/>
    </xf>
    <xf numFmtId="0" fontId="0" fillId="0" borderId="8" xfId="0" applyBorder="1" applyAlignment="1">
      <alignment horizontal="left" vertical="center"/>
    </xf>
    <xf numFmtId="0" fontId="26" fillId="0" borderId="18" xfId="0" applyFont="1" applyBorder="1" applyAlignment="1">
      <alignment horizontal="left" vertical="center"/>
    </xf>
    <xf numFmtId="0" fontId="26" fillId="0" borderId="20" xfId="0" applyFont="1" applyBorder="1" applyAlignment="1">
      <alignment horizontal="left" vertical="center"/>
    </xf>
    <xf numFmtId="0" fontId="0" fillId="0" borderId="45" xfId="0" applyBorder="1" applyAlignment="1">
      <alignment horizontal="center" vertical="center"/>
    </xf>
    <xf numFmtId="0" fontId="0" fillId="0" borderId="47" xfId="0" applyBorder="1" applyAlignment="1">
      <alignment horizontal="center" vertical="center"/>
    </xf>
    <xf numFmtId="0" fontId="0" fillId="0" borderId="89" xfId="0" applyBorder="1" applyAlignment="1">
      <alignment horizontal="left" vertical="center"/>
    </xf>
    <xf numFmtId="0" fontId="0" fillId="0" borderId="39" xfId="0" applyBorder="1" applyAlignment="1">
      <alignment horizontal="left" vertical="center"/>
    </xf>
    <xf numFmtId="0" fontId="0" fillId="0" borderId="77" xfId="0" applyBorder="1" applyAlignment="1">
      <alignment horizontal="left" vertical="center"/>
    </xf>
    <xf numFmtId="0" fontId="46" fillId="0" borderId="0" xfId="0" applyFont="1" applyAlignment="1">
      <alignment horizontal="center" vertical="center" wrapText="1"/>
    </xf>
    <xf numFmtId="0" fontId="62" fillId="6" borderId="0" xfId="1" applyFont="1" applyFill="1" applyAlignment="1">
      <alignment horizontal="center" vertical="center"/>
    </xf>
    <xf numFmtId="0" fontId="20" fillId="0" borderId="10" xfId="0" applyFont="1" applyBorder="1" applyAlignment="1">
      <alignment horizontal="left" vertical="center"/>
    </xf>
    <xf numFmtId="0" fontId="20" fillId="0" borderId="11" xfId="0" applyFont="1" applyBorder="1" applyAlignment="1">
      <alignment horizontal="left" vertical="center"/>
    </xf>
    <xf numFmtId="49" fontId="20" fillId="0" borderId="40" xfId="0" applyNumberFormat="1" applyFont="1" applyBorder="1" applyAlignment="1" applyProtection="1">
      <alignment horizontal="center" vertical="center" shrinkToFit="1"/>
      <protection locked="0"/>
    </xf>
    <xf numFmtId="49" fontId="20" fillId="0" borderId="41" xfId="0" applyNumberFormat="1" applyFont="1" applyBorder="1" applyAlignment="1" applyProtection="1">
      <alignment horizontal="center" vertical="center" shrinkToFit="1"/>
      <protection locked="0"/>
    </xf>
    <xf numFmtId="176" fontId="20" fillId="0" borderId="9" xfId="0" applyNumberFormat="1" applyFont="1" applyBorder="1" applyAlignment="1" applyProtection="1">
      <alignment horizontal="center" vertical="center"/>
      <protection locked="0"/>
    </xf>
    <xf numFmtId="176" fontId="20" fillId="0" borderId="42" xfId="0" applyNumberFormat="1" applyFont="1" applyBorder="1" applyAlignment="1" applyProtection="1">
      <alignment horizontal="center" vertical="center"/>
      <protection locked="0"/>
    </xf>
    <xf numFmtId="0" fontId="20" fillId="0" borderId="9" xfId="0" applyFont="1" applyBorder="1" applyAlignment="1" applyProtection="1">
      <alignment horizontal="center" vertical="center" shrinkToFit="1"/>
      <protection locked="0"/>
    </xf>
    <xf numFmtId="0" fontId="20" fillId="0" borderId="42" xfId="0" applyFont="1" applyBorder="1" applyAlignment="1" applyProtection="1">
      <alignment horizontal="center" vertical="center" shrinkToFit="1"/>
      <protection locked="0"/>
    </xf>
    <xf numFmtId="0" fontId="24" fillId="0" borderId="4" xfId="0" applyFont="1" applyBorder="1" applyAlignment="1">
      <alignment horizontal="left" vertical="center" wrapText="1"/>
    </xf>
    <xf numFmtId="0" fontId="24" fillId="0" borderId="6" xfId="0" applyFont="1" applyBorder="1" applyAlignment="1">
      <alignment horizontal="left" vertical="center" wrapText="1"/>
    </xf>
    <xf numFmtId="49" fontId="30" fillId="0" borderId="43" xfId="1" applyNumberFormat="1" applyFont="1" applyBorder="1" applyAlignment="1" applyProtection="1">
      <alignment horizontal="center" vertical="center" wrapText="1"/>
      <protection locked="0"/>
    </xf>
    <xf numFmtId="49" fontId="30" fillId="0" borderId="44" xfId="1" applyNumberFormat="1" applyFont="1" applyBorder="1" applyAlignment="1" applyProtection="1">
      <alignment horizontal="center" vertical="center" wrapText="1"/>
      <protection locked="0"/>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34"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6" fillId="0" borderId="0" xfId="0" applyFont="1" applyAlignment="1">
      <alignment horizontal="center" vertical="center" wrapText="1"/>
    </xf>
    <xf numFmtId="0" fontId="53" fillId="0" borderId="93" xfId="0" applyFont="1" applyBorder="1" applyAlignment="1">
      <alignment horizontal="center" vertical="center"/>
    </xf>
    <xf numFmtId="0" fontId="53" fillId="0" borderId="94" xfId="0" applyFont="1" applyBorder="1" applyAlignment="1">
      <alignment horizontal="center" vertical="center"/>
    </xf>
    <xf numFmtId="0" fontId="53" fillId="0" borderId="0" xfId="0" applyFont="1" applyAlignment="1">
      <alignment horizontal="center" vertical="center"/>
    </xf>
    <xf numFmtId="0" fontId="6" fillId="0" borderId="0" xfId="0" applyFont="1" applyAlignment="1">
      <alignment horizontal="center" vertical="center" wrapText="1" shrinkToFit="1"/>
    </xf>
    <xf numFmtId="0" fontId="53" fillId="0" borderId="92" xfId="0" applyFont="1" applyBorder="1" applyAlignment="1">
      <alignment horizontal="center" vertical="center" wrapText="1"/>
    </xf>
    <xf numFmtId="0" fontId="53" fillId="0" borderId="91" xfId="0" applyFont="1" applyBorder="1" applyAlignment="1">
      <alignment horizontal="center" vertical="center" wrapText="1"/>
    </xf>
    <xf numFmtId="0" fontId="53" fillId="0" borderId="93" xfId="0" applyFont="1" applyBorder="1" applyAlignment="1">
      <alignment horizontal="center" vertical="center" wrapText="1"/>
    </xf>
    <xf numFmtId="0" fontId="53" fillId="0" borderId="94" xfId="0" applyFont="1" applyBorder="1" applyAlignment="1">
      <alignment horizontal="center" vertical="center" wrapText="1"/>
    </xf>
    <xf numFmtId="0" fontId="0" fillId="0" borderId="0" xfId="0" applyAlignment="1">
      <alignment horizontal="center" vertical="center" wrapText="1"/>
    </xf>
    <xf numFmtId="0" fontId="48" fillId="2" borderId="0" xfId="0" applyFont="1" applyFill="1" applyAlignment="1">
      <alignment horizontal="center" vertical="center"/>
    </xf>
    <xf numFmtId="0" fontId="49" fillId="0" borderId="75" xfId="2" applyFont="1" applyBorder="1" applyAlignment="1">
      <alignment horizontal="center" vertical="center"/>
    </xf>
    <xf numFmtId="0" fontId="49" fillId="0" borderId="75" xfId="0" applyFont="1" applyBorder="1" applyAlignment="1">
      <alignment horizontal="center" vertical="center"/>
    </xf>
    <xf numFmtId="0" fontId="57" fillId="0" borderId="76" xfId="0" applyFont="1" applyBorder="1" applyAlignment="1">
      <alignment horizontal="center" vertical="center"/>
    </xf>
    <xf numFmtId="0" fontId="19" fillId="0" borderId="83" xfId="0" applyFont="1" applyBorder="1" applyAlignment="1">
      <alignment horizontal="center" vertical="center" wrapText="1"/>
    </xf>
    <xf numFmtId="0" fontId="19" fillId="0" borderId="84" xfId="0" applyFont="1" applyBorder="1" applyAlignment="1">
      <alignment horizontal="center" vertical="center" wrapText="1"/>
    </xf>
    <xf numFmtId="0" fontId="19" fillId="0" borderId="85" xfId="0" applyFont="1" applyBorder="1" applyAlignment="1">
      <alignment horizontal="center" vertical="center" wrapText="1"/>
    </xf>
    <xf numFmtId="0" fontId="51" fillId="16" borderId="86" xfId="0" applyFont="1" applyFill="1" applyBorder="1" applyAlignment="1">
      <alignment horizontal="center" vertical="center" wrapText="1"/>
    </xf>
    <xf numFmtId="0" fontId="51" fillId="16" borderId="84" xfId="0" applyFont="1" applyFill="1" applyBorder="1" applyAlignment="1">
      <alignment horizontal="center" vertical="center"/>
    </xf>
    <xf numFmtId="0" fontId="51" fillId="15" borderId="84" xfId="0" applyFont="1" applyFill="1" applyBorder="1" applyAlignment="1">
      <alignment horizontal="center" vertical="center"/>
    </xf>
    <xf numFmtId="0" fontId="51" fillId="14" borderId="84" xfId="0" applyFont="1" applyFill="1" applyBorder="1" applyAlignment="1">
      <alignment horizontal="center" vertical="center"/>
    </xf>
    <xf numFmtId="0" fontId="16" fillId="0" borderId="31" xfId="0" applyFont="1" applyBorder="1" applyAlignment="1">
      <alignment horizontal="center" vertical="center"/>
    </xf>
    <xf numFmtId="0" fontId="16" fillId="0" borderId="82" xfId="0" applyFont="1" applyBorder="1" applyAlignment="1">
      <alignment horizontal="center" vertical="center"/>
    </xf>
    <xf numFmtId="0" fontId="16" fillId="0" borderId="33" xfId="0" applyFont="1" applyBorder="1" applyAlignment="1">
      <alignment horizontal="center" vertical="center"/>
    </xf>
    <xf numFmtId="0" fontId="0" fillId="0" borderId="77" xfId="0" applyBorder="1" applyAlignment="1">
      <alignment horizontal="center" vertical="center"/>
    </xf>
    <xf numFmtId="0" fontId="0" fillId="0" borderId="16" xfId="0" applyBorder="1" applyAlignment="1">
      <alignment horizontal="center" vertical="center"/>
    </xf>
    <xf numFmtId="0" fontId="16" fillId="0" borderId="20" xfId="0" applyFont="1" applyBorder="1" applyAlignment="1">
      <alignment horizontal="center" vertical="center"/>
    </xf>
    <xf numFmtId="0" fontId="16" fillId="0" borderId="77" xfId="0" applyFont="1" applyBorder="1" applyAlignment="1">
      <alignment horizontal="center" vertical="center"/>
    </xf>
    <xf numFmtId="0" fontId="16" fillId="0" borderId="35" xfId="0" applyFont="1" applyBorder="1" applyAlignment="1">
      <alignment horizontal="center" vertical="center"/>
    </xf>
    <xf numFmtId="0" fontId="16" fillId="0" borderId="9" xfId="0" applyFont="1" applyBorder="1" applyAlignment="1">
      <alignment horizontal="center" vertical="center"/>
    </xf>
    <xf numFmtId="0" fontId="31" fillId="0" borderId="0" xfId="0" applyFont="1" applyAlignment="1">
      <alignment horizontal="left" vertical="top" wrapText="1"/>
    </xf>
    <xf numFmtId="0" fontId="59" fillId="0" borderId="1" xfId="0" applyFont="1" applyBorder="1" applyAlignment="1">
      <alignment horizontal="center" vertical="center" wrapText="1"/>
    </xf>
    <xf numFmtId="0" fontId="59" fillId="0" borderId="2"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88" xfId="0" applyFont="1" applyBorder="1" applyAlignment="1">
      <alignment horizontal="center" vertical="center" wrapText="1"/>
    </xf>
    <xf numFmtId="0" fontId="59" fillId="0" borderId="79" xfId="0" applyFont="1" applyBorder="1" applyAlignment="1">
      <alignment horizontal="center" vertical="center" wrapText="1"/>
    </xf>
    <xf numFmtId="0" fontId="59" fillId="0" borderId="81" xfId="0" applyFont="1" applyBorder="1" applyAlignment="1">
      <alignment horizontal="center" vertical="center" wrapText="1"/>
    </xf>
    <xf numFmtId="0" fontId="0" fillId="0" borderId="55" xfId="0" applyBorder="1" applyAlignment="1">
      <alignment horizontal="center" wrapText="1"/>
    </xf>
    <xf numFmtId="0" fontId="0" fillId="0" borderId="56" xfId="0" applyBorder="1" applyAlignment="1">
      <alignment horizontal="center" wrapText="1"/>
    </xf>
    <xf numFmtId="0" fontId="0" fillId="0" borderId="57" xfId="0" applyBorder="1" applyAlignment="1">
      <alignment horizontal="center" wrapText="1"/>
    </xf>
    <xf numFmtId="0" fontId="0" fillId="0" borderId="23" xfId="0" applyBorder="1" applyAlignment="1">
      <alignment horizontal="center" wrapText="1"/>
    </xf>
    <xf numFmtId="0" fontId="0" fillId="0" borderId="0" xfId="0" applyAlignment="1">
      <alignment horizontal="center" wrapText="1"/>
    </xf>
    <xf numFmtId="0" fontId="0" fillId="0" borderId="25" xfId="0" applyBorder="1" applyAlignment="1">
      <alignment horizontal="center" wrapText="1"/>
    </xf>
    <xf numFmtId="0" fontId="0" fillId="0" borderId="4" xfId="0" applyBorder="1" applyAlignment="1">
      <alignment horizontal="center" wrapText="1"/>
    </xf>
    <xf numFmtId="0" fontId="0" fillId="0" borderId="6" xfId="0" applyBorder="1" applyAlignment="1">
      <alignment horizontal="center" wrapText="1"/>
    </xf>
    <xf numFmtId="0" fontId="0" fillId="0" borderId="7" xfId="0" applyBorder="1" applyAlignment="1">
      <alignment horizontal="center" wrapText="1"/>
    </xf>
    <xf numFmtId="0" fontId="16" fillId="0" borderId="0" xfId="0" applyFont="1" applyAlignment="1">
      <alignment horizontal="center" vertical="center" wrapText="1"/>
    </xf>
    <xf numFmtId="0" fontId="16" fillId="0" borderId="0" xfId="0" applyFont="1" applyAlignment="1">
      <alignment horizontal="center" vertical="center"/>
    </xf>
    <xf numFmtId="0" fontId="16" fillId="0" borderId="28" xfId="0" applyFont="1" applyBorder="1" applyAlignment="1">
      <alignment horizontal="center" vertical="center"/>
    </xf>
    <xf numFmtId="0" fontId="16" fillId="0" borderId="79" xfId="0" applyFont="1" applyBorder="1" applyAlignment="1">
      <alignment horizontal="center" vertical="center"/>
    </xf>
    <xf numFmtId="0" fontId="16" fillId="0" borderId="80" xfId="0" applyFont="1" applyBorder="1" applyAlignment="1">
      <alignment horizontal="center" vertical="center"/>
    </xf>
    <xf numFmtId="0" fontId="16" fillId="0" borderId="30" xfId="0" applyFont="1" applyBorder="1" applyAlignment="1">
      <alignment horizontal="center" vertical="center" wrapText="1"/>
    </xf>
    <xf numFmtId="0" fontId="16" fillId="0" borderId="78" xfId="0" applyFont="1" applyBorder="1" applyAlignment="1">
      <alignment horizontal="center" vertical="center"/>
    </xf>
    <xf numFmtId="0" fontId="0" fillId="0" borderId="43" xfId="0" applyBorder="1" applyAlignment="1">
      <alignment horizontal="center" vertical="center"/>
    </xf>
    <xf numFmtId="0" fontId="0" fillId="0" borderId="26" xfId="0" applyBorder="1" applyAlignment="1">
      <alignment horizontal="center" vertical="center"/>
    </xf>
    <xf numFmtId="0" fontId="51" fillId="18" borderId="84" xfId="0" applyFont="1" applyFill="1" applyBorder="1" applyAlignment="1">
      <alignment horizontal="center" vertical="center"/>
    </xf>
    <xf numFmtId="0" fontId="51" fillId="18" borderId="87" xfId="0" applyFont="1" applyFill="1" applyBorder="1" applyAlignment="1">
      <alignment horizontal="center" vertical="center"/>
    </xf>
    <xf numFmtId="0" fontId="16" fillId="0" borderId="72" xfId="0" applyFont="1" applyBorder="1" applyAlignment="1">
      <alignment horizontal="center" vertical="center"/>
    </xf>
    <xf numFmtId="0" fontId="16" fillId="0" borderId="73" xfId="0" applyFont="1" applyBorder="1" applyAlignment="1">
      <alignment horizontal="center" vertical="center"/>
    </xf>
    <xf numFmtId="0" fontId="16" fillId="0" borderId="43" xfId="0" applyFont="1" applyBorder="1" applyAlignment="1">
      <alignment horizontal="center" vertical="center"/>
    </xf>
    <xf numFmtId="0" fontId="51" fillId="17" borderId="84" xfId="0" applyFont="1" applyFill="1" applyBorder="1" applyAlignment="1">
      <alignment horizontal="center" vertical="center"/>
    </xf>
  </cellXfs>
  <cellStyles count="3">
    <cellStyle name="ハイパーリンク" xfId="1" builtinId="8"/>
    <cellStyle name="見出し 1" xfId="2" builtinId="16"/>
    <cellStyle name="標準" xfId="0" builtinId="0"/>
  </cellStyles>
  <dxfs count="7">
    <dxf>
      <fill>
        <patternFill>
          <bgColor rgb="FFF3AC89"/>
        </patternFill>
      </fill>
    </dxf>
    <dxf>
      <font>
        <b/>
        <i/>
      </font>
      <fill>
        <patternFill>
          <bgColor rgb="FFFFFF00"/>
        </patternFill>
      </fill>
    </dxf>
    <dxf>
      <fill>
        <patternFill>
          <bgColor rgb="FFF3AC89"/>
        </patternFill>
      </fill>
    </dxf>
    <dxf>
      <fill>
        <patternFill>
          <bgColor theme="0" tint="-0.24994659260841701"/>
        </patternFill>
      </fill>
    </dxf>
    <dxf>
      <font>
        <b/>
        <i/>
        <color theme="0"/>
      </font>
      <fill>
        <patternFill>
          <bgColor rgb="FFFF0000"/>
        </patternFill>
      </fill>
    </dxf>
    <dxf>
      <font>
        <b/>
        <i val="0"/>
        <color theme="1"/>
      </font>
      <fill>
        <patternFill>
          <bgColor rgb="FFFFFF00"/>
        </patternFill>
      </fill>
    </dxf>
    <dxf>
      <font>
        <b/>
        <i/>
        <color rgb="FF0070C0"/>
      </font>
      <fill>
        <patternFill patternType="none">
          <bgColor auto="1"/>
        </patternFill>
      </fill>
    </dxf>
  </dxfs>
  <tableStyles count="0" defaultTableStyle="TableStyleMedium2" defaultPivotStyle="PivotStyleLight16"/>
  <colors>
    <mruColors>
      <color rgb="FFB4E6FA"/>
      <color rgb="FFFFCDCD"/>
      <color rgb="FFF6C2A8"/>
      <color rgb="FFFFFF9F"/>
      <color rgb="FFF3AC89"/>
      <color rgb="FFFFB7B7"/>
      <color rgb="FFFF9393"/>
      <color rgb="FFF09B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Radio" firstButton="1" fmlaLink="$AB$29"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8" Type="http://schemas.openxmlformats.org/officeDocument/2006/relationships/image" Target="../media/image11.png"/><Relationship Id="rId13" Type="http://schemas.openxmlformats.org/officeDocument/2006/relationships/image" Target="../media/image16.png"/><Relationship Id="rId18" Type="http://schemas.openxmlformats.org/officeDocument/2006/relationships/image" Target="../media/image21.png"/><Relationship Id="rId3" Type="http://schemas.openxmlformats.org/officeDocument/2006/relationships/image" Target="../media/image6.jpeg"/><Relationship Id="rId7" Type="http://schemas.openxmlformats.org/officeDocument/2006/relationships/image" Target="../media/image10.svg"/><Relationship Id="rId12" Type="http://schemas.openxmlformats.org/officeDocument/2006/relationships/image" Target="../media/image15.svg"/><Relationship Id="rId17" Type="http://schemas.openxmlformats.org/officeDocument/2006/relationships/image" Target="../media/image20.png"/><Relationship Id="rId2" Type="http://schemas.openxmlformats.org/officeDocument/2006/relationships/image" Target="../media/image5.svg"/><Relationship Id="rId16" Type="http://schemas.openxmlformats.org/officeDocument/2006/relationships/image" Target="../media/image19.svg"/><Relationship Id="rId1" Type="http://schemas.openxmlformats.org/officeDocument/2006/relationships/image" Target="../media/image4.png"/><Relationship Id="rId6" Type="http://schemas.openxmlformats.org/officeDocument/2006/relationships/image" Target="../media/image9.png"/><Relationship Id="rId11" Type="http://schemas.openxmlformats.org/officeDocument/2006/relationships/image" Target="../media/image14.png"/><Relationship Id="rId5" Type="http://schemas.openxmlformats.org/officeDocument/2006/relationships/image" Target="../media/image8.jpeg"/><Relationship Id="rId15" Type="http://schemas.openxmlformats.org/officeDocument/2006/relationships/image" Target="../media/image18.png"/><Relationship Id="rId10" Type="http://schemas.openxmlformats.org/officeDocument/2006/relationships/image" Target="../media/image13.png"/><Relationship Id="rId4" Type="http://schemas.openxmlformats.org/officeDocument/2006/relationships/image" Target="../media/image7.jpeg"/><Relationship Id="rId9" Type="http://schemas.openxmlformats.org/officeDocument/2006/relationships/image" Target="../media/image12.svg"/><Relationship Id="rId14" Type="http://schemas.openxmlformats.org/officeDocument/2006/relationships/image" Target="../media/image17.sv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24</xdr:col>
      <xdr:colOff>400050</xdr:colOff>
      <xdr:row>4</xdr:row>
      <xdr:rowOff>171450</xdr:rowOff>
    </xdr:from>
    <xdr:ext cx="184731" cy="264560"/>
    <xdr:sp macro="" textlink="">
      <xdr:nvSpPr>
        <xdr:cNvPr id="2" name="テキスト ボックス 1">
          <a:extLst>
            <a:ext uri="{FF2B5EF4-FFF2-40B4-BE49-F238E27FC236}">
              <a16:creationId xmlns:a16="http://schemas.microsoft.com/office/drawing/2014/main" id="{A9F8BF28-BAA6-4AD4-923D-201D663FCF83}"/>
            </a:ext>
          </a:extLst>
        </xdr:cNvPr>
        <xdr:cNvSpPr txBox="1"/>
      </xdr:nvSpPr>
      <xdr:spPr>
        <a:xfrm>
          <a:off x="6572250" y="1209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600075</xdr:colOff>
          <xdr:row>27</xdr:row>
          <xdr:rowOff>190500</xdr:rowOff>
        </xdr:from>
        <xdr:to>
          <xdr:col>12</xdr:col>
          <xdr:colOff>57150</xdr:colOff>
          <xdr:row>30</xdr:row>
          <xdr:rowOff>66675</xdr:rowOff>
        </xdr:to>
        <xdr:sp macro="" textlink="">
          <xdr:nvSpPr>
            <xdr:cNvPr id="3073" name="Group Box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oneCellAnchor>
    <xdr:from>
      <xdr:col>8</xdr:col>
      <xdr:colOff>209554</xdr:colOff>
      <xdr:row>3</xdr:row>
      <xdr:rowOff>85725</xdr:rowOff>
    </xdr:from>
    <xdr:ext cx="2646878" cy="349776"/>
    <xdr:sp macro="" textlink="">
      <xdr:nvSpPr>
        <xdr:cNvPr id="5" name="テキスト ボックス 4">
          <a:extLst>
            <a:ext uri="{FF2B5EF4-FFF2-40B4-BE49-F238E27FC236}">
              <a16:creationId xmlns:a16="http://schemas.microsoft.com/office/drawing/2014/main" id="{AE9B4274-5955-43B2-8F69-C8A04BDE494A}"/>
            </a:ext>
          </a:extLst>
        </xdr:cNvPr>
        <xdr:cNvSpPr txBox="1"/>
      </xdr:nvSpPr>
      <xdr:spPr>
        <a:xfrm>
          <a:off x="5829304" y="85725"/>
          <a:ext cx="2646878" cy="3497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kern="1200"/>
            <a:t>ユーロフィンアーステクノ株式会社</a:t>
          </a:r>
        </a:p>
      </xdr:txBody>
    </xdr:sp>
    <xdr:clientData/>
  </xdr:oneCellAnchor>
  <mc:AlternateContent xmlns:mc="http://schemas.openxmlformats.org/markup-compatibility/2006">
    <mc:Choice xmlns:a14="http://schemas.microsoft.com/office/drawing/2010/main" Requires="a14">
      <xdr:twoCellAnchor editAs="oneCell">
        <xdr:from>
          <xdr:col>6</xdr:col>
          <xdr:colOff>190500</xdr:colOff>
          <xdr:row>28</xdr:row>
          <xdr:rowOff>38100</xdr:rowOff>
        </xdr:from>
        <xdr:to>
          <xdr:col>8</xdr:col>
          <xdr:colOff>571500</xdr:colOff>
          <xdr:row>28</xdr:row>
          <xdr:rowOff>419100</xdr:rowOff>
        </xdr:to>
        <xdr:sp macro="" textlink="">
          <xdr:nvSpPr>
            <xdr:cNvPr id="3076" name="Option Button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28</xdr:row>
          <xdr:rowOff>38100</xdr:rowOff>
        </xdr:from>
        <xdr:to>
          <xdr:col>11</xdr:col>
          <xdr:colOff>542925</xdr:colOff>
          <xdr:row>28</xdr:row>
          <xdr:rowOff>409575</xdr:rowOff>
        </xdr:to>
        <xdr:sp macro="" textlink="">
          <xdr:nvSpPr>
            <xdr:cNvPr id="3077" name="Option Button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29</xdr:row>
          <xdr:rowOff>0</xdr:rowOff>
        </xdr:from>
        <xdr:to>
          <xdr:col>8</xdr:col>
          <xdr:colOff>666750</xdr:colOff>
          <xdr:row>29</xdr:row>
          <xdr:rowOff>428625</xdr:rowOff>
        </xdr:to>
        <xdr:sp macro="" textlink="">
          <xdr:nvSpPr>
            <xdr:cNvPr id="3078" name="Option Button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29</xdr:row>
          <xdr:rowOff>28575</xdr:rowOff>
        </xdr:from>
        <xdr:to>
          <xdr:col>11</xdr:col>
          <xdr:colOff>666750</xdr:colOff>
          <xdr:row>29</xdr:row>
          <xdr:rowOff>419100</xdr:rowOff>
        </xdr:to>
        <xdr:sp macro="" textlink="">
          <xdr:nvSpPr>
            <xdr:cNvPr id="3079" name="Option Button 7" hidden="1">
              <a:extLst>
                <a:ext uri="{63B3BB69-23CF-44E3-9099-C40C66FF867C}">
                  <a14:compatExt spid="_x0000_s3079"/>
                </a:ext>
                <a:ext uri="{FF2B5EF4-FFF2-40B4-BE49-F238E27FC236}">
                  <a16:creationId xmlns:a16="http://schemas.microsoft.com/office/drawing/2014/main" id="{00000000-0008-0000-01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12</xdr:col>
      <xdr:colOff>166687</xdr:colOff>
      <xdr:row>3</xdr:row>
      <xdr:rowOff>178595</xdr:rowOff>
    </xdr:from>
    <xdr:ext cx="3842014" cy="693267"/>
    <xdr:sp macro="" textlink="">
      <xdr:nvSpPr>
        <xdr:cNvPr id="4" name="テキスト ボックス 3">
          <a:extLst>
            <a:ext uri="{FF2B5EF4-FFF2-40B4-BE49-F238E27FC236}">
              <a16:creationId xmlns:a16="http://schemas.microsoft.com/office/drawing/2014/main" id="{76BFB417-78A0-49FD-A818-6EBA39EAD5DA}"/>
            </a:ext>
          </a:extLst>
        </xdr:cNvPr>
        <xdr:cNvSpPr txBox="1"/>
      </xdr:nvSpPr>
      <xdr:spPr>
        <a:xfrm>
          <a:off x="8643937" y="178595"/>
          <a:ext cx="3842014" cy="693267"/>
        </a:xfrm>
        <a:prstGeom prst="rect">
          <a:avLst/>
        </a:prstGeom>
        <a:solidFill>
          <a:srgbClr val="003883"/>
        </a:solidFill>
        <a:ln w="57150">
          <a:noFill/>
        </a:ln>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1400" b="1" kern="1200">
              <a:solidFill>
                <a:schemeClr val="bg1"/>
              </a:solidFill>
            </a:rPr>
            <a:t>依頼書の記載について不明点がある場合は、</a:t>
          </a:r>
          <a:endParaRPr kumimoji="1" lang="en-US" altLang="ja-JP" sz="1400" b="1" kern="1200">
            <a:solidFill>
              <a:schemeClr val="bg1"/>
            </a:solidFill>
          </a:endParaRPr>
        </a:p>
        <a:p>
          <a:r>
            <a:rPr kumimoji="1" lang="ja-JP" altLang="en-US" sz="1400" b="1" kern="1200">
              <a:solidFill>
                <a:schemeClr val="bg1"/>
              </a:solidFill>
            </a:rPr>
            <a:t>金沢支店</a:t>
          </a:r>
          <a:r>
            <a:rPr kumimoji="1" lang="en-US" altLang="ja-JP" sz="1400" b="1" kern="1200">
              <a:solidFill>
                <a:schemeClr val="bg1"/>
              </a:solidFill>
            </a:rPr>
            <a:t>TEL:076-256-3918</a:t>
          </a:r>
          <a:r>
            <a:rPr kumimoji="1" lang="ja-JP" altLang="en-US" sz="1400" b="1" kern="1200">
              <a:solidFill>
                <a:schemeClr val="bg1"/>
              </a:solidFill>
            </a:rPr>
            <a:t>に連絡ください。</a:t>
          </a:r>
        </a:p>
      </xdr:txBody>
    </xdr:sp>
    <xdr:clientData/>
  </xdr:oneCellAnchor>
  <xdr:twoCellAnchor>
    <xdr:from>
      <xdr:col>12</xdr:col>
      <xdr:colOff>35718</xdr:colOff>
      <xdr:row>36</xdr:row>
      <xdr:rowOff>23812</xdr:rowOff>
    </xdr:from>
    <xdr:to>
      <xdr:col>12</xdr:col>
      <xdr:colOff>454818</xdr:colOff>
      <xdr:row>37</xdr:row>
      <xdr:rowOff>464343</xdr:rowOff>
    </xdr:to>
    <xdr:sp macro="" textlink="">
      <xdr:nvSpPr>
        <xdr:cNvPr id="6" name="右中かっこ 5">
          <a:extLst>
            <a:ext uri="{FF2B5EF4-FFF2-40B4-BE49-F238E27FC236}">
              <a16:creationId xmlns:a16="http://schemas.microsoft.com/office/drawing/2014/main" id="{1A1F61A0-A4D6-4368-B704-CB1F4AD81FBE}"/>
            </a:ext>
          </a:extLst>
        </xdr:cNvPr>
        <xdr:cNvSpPr/>
      </xdr:nvSpPr>
      <xdr:spPr>
        <a:xfrm>
          <a:off x="8512968" y="9084468"/>
          <a:ext cx="419100" cy="904875"/>
        </a:xfrm>
        <a:prstGeom prst="rightBrace">
          <a:avLst/>
        </a:prstGeom>
        <a:ln>
          <a:solidFill>
            <a:srgbClr val="003883"/>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kumimoji="1" lang="ja-JP" altLang="en-US" sz="1100" kern="120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12</xdr:col>
          <xdr:colOff>335758</xdr:colOff>
          <xdr:row>15</xdr:row>
          <xdr:rowOff>64293</xdr:rowOff>
        </xdr:from>
        <xdr:to>
          <xdr:col>57</xdr:col>
          <xdr:colOff>514350</xdr:colOff>
          <xdr:row>33</xdr:row>
          <xdr:rowOff>147726</xdr:rowOff>
        </xdr:to>
        <xdr:pic>
          <xdr:nvPicPr>
            <xdr:cNvPr id="15" name="図 14">
              <a:extLst>
                <a:ext uri="{FF2B5EF4-FFF2-40B4-BE49-F238E27FC236}">
                  <a16:creationId xmlns:a16="http://schemas.microsoft.com/office/drawing/2014/main" id="{3E59C093-FC7F-B47A-670E-B245F395A878}"/>
                </a:ext>
              </a:extLst>
            </xdr:cNvPr>
            <xdr:cNvPicPr>
              <a:picLocks noChangeAspect="1" noChangeArrowheads="1"/>
              <a:extLst>
                <a:ext uri="{84589F7E-364E-4C9E-8A38-B11213B215E9}">
                  <a14:cameraTool cellRange="分析料金表!$B$1:$N$18" spid="_x0000_s3185"/>
                </a:ext>
              </a:extLst>
            </xdr:cNvPicPr>
          </xdr:nvPicPr>
          <xdr:blipFill>
            <a:blip xmlns:r="http://schemas.openxmlformats.org/officeDocument/2006/relationships" r:embed="rId1"/>
            <a:srcRect/>
            <a:stretch>
              <a:fillRect/>
            </a:stretch>
          </xdr:blipFill>
          <xdr:spPr bwMode="auto">
            <a:xfrm>
              <a:off x="9117808" y="3893343"/>
              <a:ext cx="9779792" cy="5207883"/>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3</xdr:col>
      <xdr:colOff>361950</xdr:colOff>
      <xdr:row>5</xdr:row>
      <xdr:rowOff>180975</xdr:rowOff>
    </xdr:from>
    <xdr:to>
      <xdr:col>4</xdr:col>
      <xdr:colOff>571499</xdr:colOff>
      <xdr:row>9</xdr:row>
      <xdr:rowOff>114299</xdr:rowOff>
    </xdr:to>
    <xdr:pic>
      <xdr:nvPicPr>
        <xdr:cNvPr id="2" name="グラフィックス 1" descr="卵 枠線">
          <a:extLst>
            <a:ext uri="{FF2B5EF4-FFF2-40B4-BE49-F238E27FC236}">
              <a16:creationId xmlns:a16="http://schemas.microsoft.com/office/drawing/2014/main" id="{A06609E1-4947-435C-B30B-F186E30AA38D}"/>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419350" y="1552575"/>
          <a:ext cx="895349" cy="895349"/>
        </a:xfrm>
        <a:prstGeom prst="rect">
          <a:avLst/>
        </a:prstGeom>
      </xdr:spPr>
    </xdr:pic>
    <xdr:clientData/>
  </xdr:twoCellAnchor>
  <xdr:twoCellAnchor editAs="oneCell">
    <xdr:from>
      <xdr:col>8</xdr:col>
      <xdr:colOff>273530</xdr:colOff>
      <xdr:row>5</xdr:row>
      <xdr:rowOff>162285</xdr:rowOff>
    </xdr:from>
    <xdr:to>
      <xdr:col>10</xdr:col>
      <xdr:colOff>292582</xdr:colOff>
      <xdr:row>10</xdr:row>
      <xdr:rowOff>209909</xdr:rowOff>
    </xdr:to>
    <xdr:grpSp>
      <xdr:nvGrpSpPr>
        <xdr:cNvPr id="3" name="グループ化 2">
          <a:extLst>
            <a:ext uri="{FF2B5EF4-FFF2-40B4-BE49-F238E27FC236}">
              <a16:creationId xmlns:a16="http://schemas.microsoft.com/office/drawing/2014/main" id="{FF5DCA14-8946-4E83-8367-46CE172956CC}"/>
            </a:ext>
          </a:extLst>
        </xdr:cNvPr>
        <xdr:cNvGrpSpPr/>
      </xdr:nvGrpSpPr>
      <xdr:grpSpPr>
        <a:xfrm>
          <a:off x="5759930" y="1533885"/>
          <a:ext cx="1390652" cy="1247774"/>
          <a:chOff x="5715000" y="895350"/>
          <a:chExt cx="1390652" cy="1247774"/>
        </a:xfrm>
      </xdr:grpSpPr>
      <xdr:pic>
        <xdr:nvPicPr>
          <xdr:cNvPr id="4" name="グラフィックス 3" descr="卵 枠線">
            <a:extLst>
              <a:ext uri="{FF2B5EF4-FFF2-40B4-BE49-F238E27FC236}">
                <a16:creationId xmlns:a16="http://schemas.microsoft.com/office/drawing/2014/main" id="{2E04FB88-C782-4A40-0E8E-B7F79923DF4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715000" y="895350"/>
            <a:ext cx="895349" cy="895349"/>
          </a:xfrm>
          <a:prstGeom prst="rect">
            <a:avLst/>
          </a:prstGeom>
        </xdr:spPr>
      </xdr:pic>
      <xdr:pic>
        <xdr:nvPicPr>
          <xdr:cNvPr id="5" name="グラフィックス 4" descr="卵 枠線">
            <a:extLst>
              <a:ext uri="{FF2B5EF4-FFF2-40B4-BE49-F238E27FC236}">
                <a16:creationId xmlns:a16="http://schemas.microsoft.com/office/drawing/2014/main" id="{8649A3C0-B7C3-A518-C4AC-885C5E226ED1}"/>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rot="1679771">
            <a:off x="6210303" y="1247775"/>
            <a:ext cx="895349" cy="895349"/>
          </a:xfrm>
          <a:prstGeom prst="rect">
            <a:avLst/>
          </a:prstGeom>
        </xdr:spPr>
      </xdr:pic>
    </xdr:grpSp>
    <xdr:clientData/>
  </xdr:twoCellAnchor>
  <xdr:twoCellAnchor editAs="absolute">
    <xdr:from>
      <xdr:col>7</xdr:col>
      <xdr:colOff>167856</xdr:colOff>
      <xdr:row>13</xdr:row>
      <xdr:rowOff>13751</xdr:rowOff>
    </xdr:from>
    <xdr:to>
      <xdr:col>9</xdr:col>
      <xdr:colOff>669805</xdr:colOff>
      <xdr:row>20</xdr:row>
      <xdr:rowOff>33746</xdr:rowOff>
    </xdr:to>
    <xdr:grpSp>
      <xdr:nvGrpSpPr>
        <xdr:cNvPr id="6" name="グループ化 5">
          <a:extLst>
            <a:ext uri="{FF2B5EF4-FFF2-40B4-BE49-F238E27FC236}">
              <a16:creationId xmlns:a16="http://schemas.microsoft.com/office/drawing/2014/main" id="{EC03BB13-E80A-4723-8119-CFA60ECCB8F7}"/>
            </a:ext>
          </a:extLst>
        </xdr:cNvPr>
        <xdr:cNvGrpSpPr/>
      </xdr:nvGrpSpPr>
      <xdr:grpSpPr>
        <a:xfrm>
          <a:off x="4968456" y="3299876"/>
          <a:ext cx="1873549" cy="1686870"/>
          <a:chOff x="5248275" y="2605091"/>
          <a:chExt cx="1876425" cy="1686869"/>
        </a:xfrm>
      </xdr:grpSpPr>
      <xdr:cxnSp macro="">
        <xdr:nvCxnSpPr>
          <xdr:cNvPr id="7" name="直線矢印コネクタ 6">
            <a:extLst>
              <a:ext uri="{FF2B5EF4-FFF2-40B4-BE49-F238E27FC236}">
                <a16:creationId xmlns:a16="http://schemas.microsoft.com/office/drawing/2014/main" id="{13B06A01-FF5C-62A2-4FCB-CA57CDAF0955}"/>
              </a:ext>
            </a:extLst>
          </xdr:cNvPr>
          <xdr:cNvCxnSpPr/>
        </xdr:nvCxnSpPr>
        <xdr:spPr>
          <a:xfrm>
            <a:off x="5715000" y="2619375"/>
            <a:ext cx="5032" cy="1295220"/>
          </a:xfrm>
          <a:prstGeom prst="straightConnector1">
            <a:avLst/>
          </a:prstGeom>
          <a:ln w="38100">
            <a:headEnd type="triangle"/>
            <a:tailEnd type="triangle"/>
          </a:ln>
        </xdr:spPr>
        <xdr:style>
          <a:lnRef idx="2">
            <a:schemeClr val="accent2"/>
          </a:lnRef>
          <a:fillRef idx="0">
            <a:schemeClr val="accent2"/>
          </a:fillRef>
          <a:effectRef idx="1">
            <a:schemeClr val="accent2"/>
          </a:effectRef>
          <a:fontRef idx="minor">
            <a:schemeClr val="tx1"/>
          </a:fontRef>
        </xdr:style>
      </xdr:cxnSp>
      <xdr:cxnSp macro="">
        <xdr:nvCxnSpPr>
          <xdr:cNvPr id="8" name="直線矢印コネクタ 7">
            <a:extLst>
              <a:ext uri="{FF2B5EF4-FFF2-40B4-BE49-F238E27FC236}">
                <a16:creationId xmlns:a16="http://schemas.microsoft.com/office/drawing/2014/main" id="{D1C8B213-CFF5-BD90-E261-40F8CBA77A34}"/>
              </a:ext>
            </a:extLst>
          </xdr:cNvPr>
          <xdr:cNvCxnSpPr/>
        </xdr:nvCxnSpPr>
        <xdr:spPr>
          <a:xfrm flipH="1" flipV="1">
            <a:off x="5866860" y="4041902"/>
            <a:ext cx="1250156" cy="13097"/>
          </a:xfrm>
          <a:prstGeom prst="straightConnector1">
            <a:avLst/>
          </a:prstGeom>
          <a:ln w="38100">
            <a:headEnd type="triangle"/>
            <a:tailEnd type="triangle"/>
          </a:ln>
        </xdr:spPr>
        <xdr:style>
          <a:lnRef idx="2">
            <a:schemeClr val="accent2"/>
          </a:lnRef>
          <a:fillRef idx="0">
            <a:schemeClr val="accent2"/>
          </a:fillRef>
          <a:effectRef idx="1">
            <a:schemeClr val="accent2"/>
          </a:effectRef>
          <a:fontRef idx="minor">
            <a:schemeClr val="tx1"/>
          </a:fontRef>
        </xdr:style>
      </xdr:cxnSp>
      <xdr:sp macro="" textlink="">
        <xdr:nvSpPr>
          <xdr:cNvPr id="9" name="テキスト ボックス 8">
            <a:extLst>
              <a:ext uri="{FF2B5EF4-FFF2-40B4-BE49-F238E27FC236}">
                <a16:creationId xmlns:a16="http://schemas.microsoft.com/office/drawing/2014/main" id="{A7DD4F3A-A59D-0365-34D5-ACD04FC8626F}"/>
              </a:ext>
            </a:extLst>
          </xdr:cNvPr>
          <xdr:cNvSpPr txBox="1"/>
        </xdr:nvSpPr>
        <xdr:spPr>
          <a:xfrm>
            <a:off x="5248275" y="3028950"/>
            <a:ext cx="51886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kern="1200"/>
              <a:t>10</a:t>
            </a:r>
            <a:r>
              <a:rPr kumimoji="1" lang="en-US" altLang="ja-JP" sz="1100" kern="1200"/>
              <a:t>cm</a:t>
            </a:r>
            <a:endParaRPr kumimoji="1" lang="ja-JP" altLang="en-US" sz="1100" kern="1200"/>
          </a:p>
        </xdr:txBody>
      </xdr:sp>
      <xdr:sp macro="" textlink="">
        <xdr:nvSpPr>
          <xdr:cNvPr id="10" name="テキスト ボックス 9">
            <a:extLst>
              <a:ext uri="{FF2B5EF4-FFF2-40B4-BE49-F238E27FC236}">
                <a16:creationId xmlns:a16="http://schemas.microsoft.com/office/drawing/2014/main" id="{81E33A31-CDA9-F328-1FE2-40249FE46DEB}"/>
              </a:ext>
            </a:extLst>
          </xdr:cNvPr>
          <xdr:cNvSpPr txBox="1"/>
        </xdr:nvSpPr>
        <xdr:spPr>
          <a:xfrm>
            <a:off x="6222520" y="4011755"/>
            <a:ext cx="51886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kern="1200"/>
              <a:t>10</a:t>
            </a:r>
            <a:r>
              <a:rPr kumimoji="1" lang="en-US" altLang="ja-JP" sz="1100" kern="1200"/>
              <a:t>cm</a:t>
            </a:r>
            <a:endParaRPr kumimoji="1" lang="ja-JP" altLang="en-US" sz="1100" kern="1200"/>
          </a:p>
        </xdr:txBody>
      </xdr:sp>
      <xdr:grpSp>
        <xdr:nvGrpSpPr>
          <xdr:cNvPr id="11" name="グループ化 10">
            <a:extLst>
              <a:ext uri="{FF2B5EF4-FFF2-40B4-BE49-F238E27FC236}">
                <a16:creationId xmlns:a16="http://schemas.microsoft.com/office/drawing/2014/main" id="{8473E61D-EC37-27BF-9209-83B33140FB5C}"/>
              </a:ext>
            </a:extLst>
          </xdr:cNvPr>
          <xdr:cNvGrpSpPr/>
        </xdr:nvGrpSpPr>
        <xdr:grpSpPr>
          <a:xfrm>
            <a:off x="5843588" y="2605091"/>
            <a:ext cx="1281112" cy="1328738"/>
            <a:chOff x="5843588" y="2593185"/>
            <a:chExt cx="1278731" cy="1328738"/>
          </a:xfrm>
        </xdr:grpSpPr>
        <xdr:sp macro="" textlink="">
          <xdr:nvSpPr>
            <xdr:cNvPr id="12" name="正方形/長方形 11">
              <a:extLst>
                <a:ext uri="{FF2B5EF4-FFF2-40B4-BE49-F238E27FC236}">
                  <a16:creationId xmlns:a16="http://schemas.microsoft.com/office/drawing/2014/main" id="{92AB7EE2-1469-E346-BB62-C40DC9B09AAF}"/>
                </a:ext>
              </a:extLst>
            </xdr:cNvPr>
            <xdr:cNvSpPr/>
          </xdr:nvSpPr>
          <xdr:spPr>
            <a:xfrm>
              <a:off x="5845969" y="2607468"/>
              <a:ext cx="1219200" cy="1244203"/>
            </a:xfrm>
            <a:prstGeom prst="rect">
              <a:avLst/>
            </a:prstGeom>
            <a:solidFill>
              <a:schemeClr val="accent3">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13" name="直方体 12">
              <a:extLst>
                <a:ext uri="{FF2B5EF4-FFF2-40B4-BE49-F238E27FC236}">
                  <a16:creationId xmlns:a16="http://schemas.microsoft.com/office/drawing/2014/main" id="{057544DE-9538-89C9-A435-8FC026994501}"/>
                </a:ext>
              </a:extLst>
            </xdr:cNvPr>
            <xdr:cNvSpPr/>
          </xdr:nvSpPr>
          <xdr:spPr>
            <a:xfrm rot="5400000">
              <a:off x="5818585" y="2618188"/>
              <a:ext cx="1328738" cy="1278731"/>
            </a:xfrm>
            <a:prstGeom prst="cube">
              <a:avLst>
                <a:gd name="adj" fmla="val 4730"/>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clientData/>
  </xdr:twoCellAnchor>
  <xdr:twoCellAnchor editAs="absolute">
    <xdr:from>
      <xdr:col>2</xdr:col>
      <xdr:colOff>131732</xdr:colOff>
      <xdr:row>12</xdr:row>
      <xdr:rowOff>173427</xdr:rowOff>
    </xdr:from>
    <xdr:to>
      <xdr:col>4</xdr:col>
      <xdr:colOff>249766</xdr:colOff>
      <xdr:row>18</xdr:row>
      <xdr:rowOff>60593</xdr:rowOff>
    </xdr:to>
    <xdr:grpSp>
      <xdr:nvGrpSpPr>
        <xdr:cNvPr id="14" name="グループ化 13">
          <a:extLst>
            <a:ext uri="{FF2B5EF4-FFF2-40B4-BE49-F238E27FC236}">
              <a16:creationId xmlns:a16="http://schemas.microsoft.com/office/drawing/2014/main" id="{343329A0-A098-4C2C-8F55-662E8CA97310}"/>
            </a:ext>
          </a:extLst>
        </xdr:cNvPr>
        <xdr:cNvGrpSpPr/>
      </xdr:nvGrpSpPr>
      <xdr:grpSpPr>
        <a:xfrm>
          <a:off x="1503332" y="3221427"/>
          <a:ext cx="1489634" cy="1315916"/>
          <a:chOff x="1502793" y="2600325"/>
          <a:chExt cx="1489634" cy="1320409"/>
        </a:xfrm>
      </xdr:grpSpPr>
      <xdr:cxnSp macro="">
        <xdr:nvCxnSpPr>
          <xdr:cNvPr id="15" name="直線矢印コネクタ 14">
            <a:extLst>
              <a:ext uri="{FF2B5EF4-FFF2-40B4-BE49-F238E27FC236}">
                <a16:creationId xmlns:a16="http://schemas.microsoft.com/office/drawing/2014/main" id="{0F36FF32-FA16-A677-F6D4-42FDA53E77A4}"/>
              </a:ext>
            </a:extLst>
          </xdr:cNvPr>
          <xdr:cNvCxnSpPr/>
        </xdr:nvCxnSpPr>
        <xdr:spPr>
          <a:xfrm>
            <a:off x="1971675" y="2600325"/>
            <a:ext cx="0" cy="866775"/>
          </a:xfrm>
          <a:prstGeom prst="straightConnector1">
            <a:avLst/>
          </a:prstGeom>
          <a:ln w="38100">
            <a:headEnd type="triangle"/>
            <a:tailEnd type="triangle"/>
          </a:ln>
        </xdr:spPr>
        <xdr:style>
          <a:lnRef idx="2">
            <a:schemeClr val="accent2"/>
          </a:lnRef>
          <a:fillRef idx="0">
            <a:schemeClr val="accent2"/>
          </a:fillRef>
          <a:effectRef idx="1">
            <a:schemeClr val="accent2"/>
          </a:effectRef>
          <a:fontRef idx="minor">
            <a:schemeClr val="tx1"/>
          </a:fontRef>
        </xdr:style>
      </xdr:cxnSp>
      <xdr:cxnSp macro="">
        <xdr:nvCxnSpPr>
          <xdr:cNvPr id="16" name="直線矢印コネクタ 15">
            <a:extLst>
              <a:ext uri="{FF2B5EF4-FFF2-40B4-BE49-F238E27FC236}">
                <a16:creationId xmlns:a16="http://schemas.microsoft.com/office/drawing/2014/main" id="{55C5CD5C-D76B-7416-0E08-AC44CDECFDA8}"/>
              </a:ext>
            </a:extLst>
          </xdr:cNvPr>
          <xdr:cNvCxnSpPr/>
        </xdr:nvCxnSpPr>
        <xdr:spPr>
          <a:xfrm flipH="1" flipV="1">
            <a:off x="2111316" y="3614110"/>
            <a:ext cx="876300" cy="9525"/>
          </a:xfrm>
          <a:prstGeom prst="straightConnector1">
            <a:avLst/>
          </a:prstGeom>
          <a:ln w="38100">
            <a:headEnd type="triangle"/>
            <a:tailEnd type="triangle"/>
          </a:ln>
        </xdr:spPr>
        <xdr:style>
          <a:lnRef idx="2">
            <a:schemeClr val="accent2"/>
          </a:lnRef>
          <a:fillRef idx="0">
            <a:schemeClr val="accent2"/>
          </a:fillRef>
          <a:effectRef idx="1">
            <a:schemeClr val="accent2"/>
          </a:effectRef>
          <a:fontRef idx="minor">
            <a:schemeClr val="tx1"/>
          </a:fontRef>
        </xdr:style>
      </xdr:cxnSp>
      <xdr:sp macro="" textlink="">
        <xdr:nvSpPr>
          <xdr:cNvPr id="17" name="テキスト ボックス 16">
            <a:extLst>
              <a:ext uri="{FF2B5EF4-FFF2-40B4-BE49-F238E27FC236}">
                <a16:creationId xmlns:a16="http://schemas.microsoft.com/office/drawing/2014/main" id="{14B11729-1642-239B-CD05-1001B4033E0E}"/>
              </a:ext>
            </a:extLst>
          </xdr:cNvPr>
          <xdr:cNvSpPr txBox="1"/>
        </xdr:nvSpPr>
        <xdr:spPr>
          <a:xfrm>
            <a:off x="1502793" y="2869182"/>
            <a:ext cx="44089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kern="1200"/>
              <a:t>5</a:t>
            </a:r>
            <a:r>
              <a:rPr kumimoji="1" lang="en-US" altLang="ja-JP" sz="1100" kern="1200"/>
              <a:t>cm</a:t>
            </a:r>
            <a:endParaRPr kumimoji="1" lang="ja-JP" altLang="en-US" sz="1100" kern="1200"/>
          </a:p>
        </xdr:txBody>
      </xdr:sp>
      <xdr:sp macro="" textlink="">
        <xdr:nvSpPr>
          <xdr:cNvPr id="18" name="テキスト ボックス 17">
            <a:extLst>
              <a:ext uri="{FF2B5EF4-FFF2-40B4-BE49-F238E27FC236}">
                <a16:creationId xmlns:a16="http://schemas.microsoft.com/office/drawing/2014/main" id="{38E36E44-49FD-3966-4779-ADA36E62E908}"/>
              </a:ext>
            </a:extLst>
          </xdr:cNvPr>
          <xdr:cNvSpPr txBox="1"/>
        </xdr:nvSpPr>
        <xdr:spPr>
          <a:xfrm>
            <a:off x="2265333" y="3640529"/>
            <a:ext cx="44089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kern="1200"/>
              <a:t>5</a:t>
            </a:r>
            <a:r>
              <a:rPr kumimoji="1" lang="en-US" altLang="ja-JP" sz="1100" kern="1200"/>
              <a:t>cm</a:t>
            </a:r>
            <a:endParaRPr kumimoji="1" lang="ja-JP" altLang="en-US" sz="1100" kern="1200"/>
          </a:p>
        </xdr:txBody>
      </xdr:sp>
      <xdr:grpSp>
        <xdr:nvGrpSpPr>
          <xdr:cNvPr id="19" name="グループ化 18">
            <a:extLst>
              <a:ext uri="{FF2B5EF4-FFF2-40B4-BE49-F238E27FC236}">
                <a16:creationId xmlns:a16="http://schemas.microsoft.com/office/drawing/2014/main" id="{D81FCD14-8BAE-A1F5-7013-449383C7336F}"/>
              </a:ext>
            </a:extLst>
          </xdr:cNvPr>
          <xdr:cNvGrpSpPr/>
        </xdr:nvGrpSpPr>
        <xdr:grpSpPr>
          <a:xfrm>
            <a:off x="2092314" y="2600325"/>
            <a:ext cx="900113" cy="902494"/>
            <a:chOff x="2089225" y="2609850"/>
            <a:chExt cx="899083" cy="906355"/>
          </a:xfrm>
        </xdr:grpSpPr>
        <xdr:sp macro="" textlink="">
          <xdr:nvSpPr>
            <xdr:cNvPr id="20" name="正方形/長方形 19">
              <a:extLst>
                <a:ext uri="{FF2B5EF4-FFF2-40B4-BE49-F238E27FC236}">
                  <a16:creationId xmlns:a16="http://schemas.microsoft.com/office/drawing/2014/main" id="{EAFB69B6-4A78-AE0A-963B-65C531DEEF58}"/>
                </a:ext>
              </a:extLst>
            </xdr:cNvPr>
            <xdr:cNvSpPr/>
          </xdr:nvSpPr>
          <xdr:spPr>
            <a:xfrm>
              <a:off x="2101935" y="2609850"/>
              <a:ext cx="808595" cy="813486"/>
            </a:xfrm>
            <a:prstGeom prst="rect">
              <a:avLst/>
            </a:prstGeom>
            <a:solidFill>
              <a:srgbClr val="FFCC9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21" name="直方体 20">
              <a:extLst>
                <a:ext uri="{FF2B5EF4-FFF2-40B4-BE49-F238E27FC236}">
                  <a16:creationId xmlns:a16="http://schemas.microsoft.com/office/drawing/2014/main" id="{76CD0D41-CD1F-96AD-22C3-101F38D47A2F}"/>
                </a:ext>
              </a:extLst>
            </xdr:cNvPr>
            <xdr:cNvSpPr/>
          </xdr:nvSpPr>
          <xdr:spPr>
            <a:xfrm rot="5400000">
              <a:off x="2087375" y="2615271"/>
              <a:ext cx="902784" cy="899083"/>
            </a:xfrm>
            <a:prstGeom prst="cube">
              <a:avLst>
                <a:gd name="adj" fmla="val 9530"/>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clientData/>
  </xdr:twoCellAnchor>
  <xdr:twoCellAnchor editAs="absolute">
    <xdr:from>
      <xdr:col>11</xdr:col>
      <xdr:colOff>640151</xdr:colOff>
      <xdr:row>6</xdr:row>
      <xdr:rowOff>132996</xdr:rowOff>
    </xdr:from>
    <xdr:to>
      <xdr:col>15</xdr:col>
      <xdr:colOff>188174</xdr:colOff>
      <xdr:row>17</xdr:row>
      <xdr:rowOff>182760</xdr:rowOff>
    </xdr:to>
    <xdr:grpSp>
      <xdr:nvGrpSpPr>
        <xdr:cNvPr id="22" name="グループ化 21">
          <a:extLst>
            <a:ext uri="{FF2B5EF4-FFF2-40B4-BE49-F238E27FC236}">
              <a16:creationId xmlns:a16="http://schemas.microsoft.com/office/drawing/2014/main" id="{E9679320-6431-4CA4-8A05-DAA74BB68F90}"/>
            </a:ext>
          </a:extLst>
        </xdr:cNvPr>
        <xdr:cNvGrpSpPr/>
      </xdr:nvGrpSpPr>
      <xdr:grpSpPr>
        <a:xfrm>
          <a:off x="8183951" y="1752246"/>
          <a:ext cx="2291223" cy="2669139"/>
          <a:chOff x="7961462" y="3702170"/>
          <a:chExt cx="2478836" cy="2968892"/>
        </a:xfrm>
      </xdr:grpSpPr>
      <xdr:grpSp>
        <xdr:nvGrpSpPr>
          <xdr:cNvPr id="23" name="グループ化 22">
            <a:extLst>
              <a:ext uri="{FF2B5EF4-FFF2-40B4-BE49-F238E27FC236}">
                <a16:creationId xmlns:a16="http://schemas.microsoft.com/office/drawing/2014/main" id="{A74E8B81-2D13-8603-A156-C4D0F74C889E}"/>
              </a:ext>
            </a:extLst>
          </xdr:cNvPr>
          <xdr:cNvGrpSpPr/>
        </xdr:nvGrpSpPr>
        <xdr:grpSpPr>
          <a:xfrm>
            <a:off x="8039281" y="4075981"/>
            <a:ext cx="1237834" cy="1361176"/>
            <a:chOff x="8147110" y="1470085"/>
            <a:chExt cx="1915423" cy="2106282"/>
          </a:xfrm>
        </xdr:grpSpPr>
        <xdr:grpSp>
          <xdr:nvGrpSpPr>
            <xdr:cNvPr id="51" name="グループ化 50">
              <a:extLst>
                <a:ext uri="{FF2B5EF4-FFF2-40B4-BE49-F238E27FC236}">
                  <a16:creationId xmlns:a16="http://schemas.microsoft.com/office/drawing/2014/main" id="{991B7ED5-9E0C-26F6-96CC-6FB0CE7EDAB1}"/>
                </a:ext>
              </a:extLst>
            </xdr:cNvPr>
            <xdr:cNvGrpSpPr/>
          </xdr:nvGrpSpPr>
          <xdr:grpSpPr>
            <a:xfrm>
              <a:off x="8147110" y="1470085"/>
              <a:ext cx="1915423" cy="2106282"/>
              <a:chOff x="7620000" y="3695700"/>
              <a:chExt cx="1924050" cy="2209800"/>
            </a:xfrm>
            <a:solidFill>
              <a:schemeClr val="bg1"/>
            </a:solidFill>
          </xdr:grpSpPr>
          <xdr:sp macro="" textlink="">
            <xdr:nvSpPr>
              <xdr:cNvPr id="53" name="正方形/長方形 52">
                <a:extLst>
                  <a:ext uri="{FF2B5EF4-FFF2-40B4-BE49-F238E27FC236}">
                    <a16:creationId xmlns:a16="http://schemas.microsoft.com/office/drawing/2014/main" id="{3E11CDA6-97F8-96DB-264F-0C9756A97CB1}"/>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54" name="直線コネクタ 53">
                <a:extLst>
                  <a:ext uri="{FF2B5EF4-FFF2-40B4-BE49-F238E27FC236}">
                    <a16:creationId xmlns:a16="http://schemas.microsoft.com/office/drawing/2014/main" id="{FAFE3E23-73F7-A0BF-DEA6-056F7BC39C5E}"/>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55" name="直線コネクタ 54">
                <a:extLst>
                  <a:ext uri="{FF2B5EF4-FFF2-40B4-BE49-F238E27FC236}">
                    <a16:creationId xmlns:a16="http://schemas.microsoft.com/office/drawing/2014/main" id="{4A014306-4BA9-3593-3DBE-9CCBDA8C7C90}"/>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52" name="正方形/長方形 51">
              <a:extLst>
                <a:ext uri="{FF2B5EF4-FFF2-40B4-BE49-F238E27FC236}">
                  <a16:creationId xmlns:a16="http://schemas.microsoft.com/office/drawing/2014/main" id="{628D8F60-0EEE-D48C-0428-816DDC2D2815}"/>
                </a:ext>
              </a:extLst>
            </xdr:cNvPr>
            <xdr:cNvSpPr/>
          </xdr:nvSpPr>
          <xdr:spPr>
            <a:xfrm>
              <a:off x="8257996" y="2659810"/>
              <a:ext cx="835682" cy="790755"/>
            </a:xfrm>
            <a:prstGeom prst="rect">
              <a:avLst/>
            </a:prstGeom>
            <a:blipFill>
              <a:blip xmlns:r="http://schemas.openxmlformats.org/officeDocument/2006/relationships" r:embed="rId3"/>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nvGrpSpPr>
          <xdr:cNvPr id="24" name="グループ化 23">
            <a:extLst>
              <a:ext uri="{FF2B5EF4-FFF2-40B4-BE49-F238E27FC236}">
                <a16:creationId xmlns:a16="http://schemas.microsoft.com/office/drawing/2014/main" id="{36418DAE-F344-FE4F-5C04-61475C259796}"/>
              </a:ext>
            </a:extLst>
          </xdr:cNvPr>
          <xdr:cNvGrpSpPr/>
        </xdr:nvGrpSpPr>
        <xdr:grpSpPr>
          <a:xfrm>
            <a:off x="8614014" y="4686661"/>
            <a:ext cx="1237834" cy="1361176"/>
            <a:chOff x="10312340" y="1478713"/>
            <a:chExt cx="1915423" cy="2106282"/>
          </a:xfrm>
        </xdr:grpSpPr>
        <xdr:grpSp>
          <xdr:nvGrpSpPr>
            <xdr:cNvPr id="46" name="グループ化 45">
              <a:extLst>
                <a:ext uri="{FF2B5EF4-FFF2-40B4-BE49-F238E27FC236}">
                  <a16:creationId xmlns:a16="http://schemas.microsoft.com/office/drawing/2014/main" id="{7E660500-E012-81BC-5705-A1E39093E4E2}"/>
                </a:ext>
              </a:extLst>
            </xdr:cNvPr>
            <xdr:cNvGrpSpPr/>
          </xdr:nvGrpSpPr>
          <xdr:grpSpPr>
            <a:xfrm>
              <a:off x="10312340" y="1478713"/>
              <a:ext cx="1915423" cy="2106282"/>
              <a:chOff x="7620000" y="3695700"/>
              <a:chExt cx="1924050" cy="2209800"/>
            </a:xfrm>
            <a:solidFill>
              <a:schemeClr val="bg1"/>
            </a:solidFill>
          </xdr:grpSpPr>
          <xdr:sp macro="" textlink="">
            <xdr:nvSpPr>
              <xdr:cNvPr id="48" name="正方形/長方形 47">
                <a:extLst>
                  <a:ext uri="{FF2B5EF4-FFF2-40B4-BE49-F238E27FC236}">
                    <a16:creationId xmlns:a16="http://schemas.microsoft.com/office/drawing/2014/main" id="{B158FDAF-952F-7AC0-BCDF-2CBD8635B1BE}"/>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49" name="直線コネクタ 48">
                <a:extLst>
                  <a:ext uri="{FF2B5EF4-FFF2-40B4-BE49-F238E27FC236}">
                    <a16:creationId xmlns:a16="http://schemas.microsoft.com/office/drawing/2014/main" id="{537DC272-9914-81C3-730A-28AE0E4B05A9}"/>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50" name="直線コネクタ 49">
                <a:extLst>
                  <a:ext uri="{FF2B5EF4-FFF2-40B4-BE49-F238E27FC236}">
                    <a16:creationId xmlns:a16="http://schemas.microsoft.com/office/drawing/2014/main" id="{EEB2454B-F8F2-D009-2BD9-1DE13E3D0F10}"/>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47" name="正方形/長方形 46">
              <a:extLst>
                <a:ext uri="{FF2B5EF4-FFF2-40B4-BE49-F238E27FC236}">
                  <a16:creationId xmlns:a16="http://schemas.microsoft.com/office/drawing/2014/main" id="{D9B4DD8C-D26E-9979-167E-8852B805ADD7}"/>
                </a:ext>
              </a:extLst>
            </xdr:cNvPr>
            <xdr:cNvSpPr/>
          </xdr:nvSpPr>
          <xdr:spPr>
            <a:xfrm>
              <a:off x="10414599" y="2632855"/>
              <a:ext cx="781767" cy="799740"/>
            </a:xfrm>
            <a:prstGeom prst="rect">
              <a:avLst/>
            </a:prstGeom>
            <a:blipFill>
              <a:blip xmlns:r="http://schemas.openxmlformats.org/officeDocument/2006/relationships" r:embed="rId4"/>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nvGrpSpPr>
          <xdr:cNvPr id="25" name="グループ化 24">
            <a:extLst>
              <a:ext uri="{FF2B5EF4-FFF2-40B4-BE49-F238E27FC236}">
                <a16:creationId xmlns:a16="http://schemas.microsoft.com/office/drawing/2014/main" id="{7B3D59AF-D110-82E8-8FC1-A33E30C6671A}"/>
              </a:ext>
            </a:extLst>
          </xdr:cNvPr>
          <xdr:cNvGrpSpPr/>
        </xdr:nvGrpSpPr>
        <xdr:grpSpPr>
          <a:xfrm>
            <a:off x="9152807" y="5207480"/>
            <a:ext cx="1237834" cy="1361176"/>
            <a:chOff x="12405684" y="1478352"/>
            <a:chExt cx="1915423" cy="2106282"/>
          </a:xfrm>
        </xdr:grpSpPr>
        <xdr:grpSp>
          <xdr:nvGrpSpPr>
            <xdr:cNvPr id="30" name="グループ化 29">
              <a:extLst>
                <a:ext uri="{FF2B5EF4-FFF2-40B4-BE49-F238E27FC236}">
                  <a16:creationId xmlns:a16="http://schemas.microsoft.com/office/drawing/2014/main" id="{2C000940-0B7D-0B9D-5AE6-5DAD1C6CDAE5}"/>
                </a:ext>
              </a:extLst>
            </xdr:cNvPr>
            <xdr:cNvGrpSpPr/>
          </xdr:nvGrpSpPr>
          <xdr:grpSpPr>
            <a:xfrm>
              <a:off x="12405684" y="1478352"/>
              <a:ext cx="1915423" cy="2106282"/>
              <a:chOff x="7620000" y="3695700"/>
              <a:chExt cx="1924050" cy="2209800"/>
            </a:xfrm>
            <a:solidFill>
              <a:schemeClr val="bg1"/>
            </a:solidFill>
          </xdr:grpSpPr>
          <xdr:sp macro="" textlink="">
            <xdr:nvSpPr>
              <xdr:cNvPr id="43" name="正方形/長方形 42">
                <a:extLst>
                  <a:ext uri="{FF2B5EF4-FFF2-40B4-BE49-F238E27FC236}">
                    <a16:creationId xmlns:a16="http://schemas.microsoft.com/office/drawing/2014/main" id="{172EB140-7837-A588-10C2-210D720E596D}"/>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44" name="直線コネクタ 43">
                <a:extLst>
                  <a:ext uri="{FF2B5EF4-FFF2-40B4-BE49-F238E27FC236}">
                    <a16:creationId xmlns:a16="http://schemas.microsoft.com/office/drawing/2014/main" id="{C8A1AF0F-D8C4-2207-2931-06EA6A8468F2}"/>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45" name="直線コネクタ 44">
                <a:extLst>
                  <a:ext uri="{FF2B5EF4-FFF2-40B4-BE49-F238E27FC236}">
                    <a16:creationId xmlns:a16="http://schemas.microsoft.com/office/drawing/2014/main" id="{DEF9E19B-ECE5-BD8E-1789-7BA11E9E450B}"/>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grpSp>
          <xdr:nvGrpSpPr>
            <xdr:cNvPr id="31" name="グループ化 30">
              <a:extLst>
                <a:ext uri="{FF2B5EF4-FFF2-40B4-BE49-F238E27FC236}">
                  <a16:creationId xmlns:a16="http://schemas.microsoft.com/office/drawing/2014/main" id="{47DFD881-04F8-47FC-8C69-D1FBBB2C5E5E}"/>
                </a:ext>
              </a:extLst>
            </xdr:cNvPr>
            <xdr:cNvGrpSpPr/>
          </xdr:nvGrpSpPr>
          <xdr:grpSpPr>
            <a:xfrm>
              <a:off x="12555481" y="2830543"/>
              <a:ext cx="797492" cy="617350"/>
              <a:chOff x="10665482" y="4894611"/>
              <a:chExt cx="1270697" cy="802419"/>
            </a:xfrm>
          </xdr:grpSpPr>
          <xdr:sp macro="" textlink="">
            <xdr:nvSpPr>
              <xdr:cNvPr id="32" name="二等辺三角形 31">
                <a:extLst>
                  <a:ext uri="{FF2B5EF4-FFF2-40B4-BE49-F238E27FC236}">
                    <a16:creationId xmlns:a16="http://schemas.microsoft.com/office/drawing/2014/main" id="{0546321B-4D34-9D15-7A45-A5C79E619ABC}"/>
                  </a:ext>
                </a:extLst>
              </xdr:cNvPr>
              <xdr:cNvSpPr/>
            </xdr:nvSpPr>
            <xdr:spPr>
              <a:xfrm rot="871357">
                <a:off x="10665482" y="5220060"/>
                <a:ext cx="296533" cy="116816"/>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3" name="二等辺三角形 32">
                <a:extLst>
                  <a:ext uri="{FF2B5EF4-FFF2-40B4-BE49-F238E27FC236}">
                    <a16:creationId xmlns:a16="http://schemas.microsoft.com/office/drawing/2014/main" id="{DC266CCE-386D-403F-9131-33677269032B}"/>
                  </a:ext>
                </a:extLst>
              </xdr:cNvPr>
              <xdr:cNvSpPr/>
            </xdr:nvSpPr>
            <xdr:spPr>
              <a:xfrm rot="2571411">
                <a:off x="10938314" y="5383015"/>
                <a:ext cx="547910" cy="139647"/>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4" name="二等辺三角形 33">
                <a:extLst>
                  <a:ext uri="{FF2B5EF4-FFF2-40B4-BE49-F238E27FC236}">
                    <a16:creationId xmlns:a16="http://schemas.microsoft.com/office/drawing/2014/main" id="{1ABF1814-577A-E20D-E99A-811849FD7C6C}"/>
                  </a:ext>
                </a:extLst>
              </xdr:cNvPr>
              <xdr:cNvSpPr/>
            </xdr:nvSpPr>
            <xdr:spPr>
              <a:xfrm>
                <a:off x="10898396" y="5569790"/>
                <a:ext cx="378845" cy="127240"/>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5" name="二等辺三角形 34">
                <a:extLst>
                  <a:ext uri="{FF2B5EF4-FFF2-40B4-BE49-F238E27FC236}">
                    <a16:creationId xmlns:a16="http://schemas.microsoft.com/office/drawing/2014/main" id="{8D219E1D-FF48-3068-6644-6C3295345D08}"/>
                  </a:ext>
                </a:extLst>
              </xdr:cNvPr>
              <xdr:cNvSpPr/>
            </xdr:nvSpPr>
            <xdr:spPr>
              <a:xfrm rot="20096526">
                <a:off x="10872823" y="4994981"/>
                <a:ext cx="607614" cy="134915"/>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6" name="二等辺三角形 35">
                <a:extLst>
                  <a:ext uri="{FF2B5EF4-FFF2-40B4-BE49-F238E27FC236}">
                    <a16:creationId xmlns:a16="http://schemas.microsoft.com/office/drawing/2014/main" id="{A87B596A-E8A0-A1B3-FCB1-29E570B26BCE}"/>
                  </a:ext>
                </a:extLst>
              </xdr:cNvPr>
              <xdr:cNvSpPr/>
            </xdr:nvSpPr>
            <xdr:spPr>
              <a:xfrm rot="1027322">
                <a:off x="11813754" y="5039733"/>
                <a:ext cx="122425" cy="519023"/>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7" name="二等辺三角形 36">
                <a:extLst>
                  <a:ext uri="{FF2B5EF4-FFF2-40B4-BE49-F238E27FC236}">
                    <a16:creationId xmlns:a16="http://schemas.microsoft.com/office/drawing/2014/main" id="{6605911E-50A9-E3F5-7F67-58F0585E545A}"/>
                  </a:ext>
                </a:extLst>
              </xdr:cNvPr>
              <xdr:cNvSpPr/>
            </xdr:nvSpPr>
            <xdr:spPr>
              <a:xfrm rot="19571198">
                <a:off x="11211822" y="5155360"/>
                <a:ext cx="296533" cy="155275"/>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8" name="二等辺三角形 37">
                <a:extLst>
                  <a:ext uri="{FF2B5EF4-FFF2-40B4-BE49-F238E27FC236}">
                    <a16:creationId xmlns:a16="http://schemas.microsoft.com/office/drawing/2014/main" id="{1931FF74-0FE4-9110-C383-4BEA08ED3AE5}"/>
                  </a:ext>
                </a:extLst>
              </xdr:cNvPr>
              <xdr:cNvSpPr/>
            </xdr:nvSpPr>
            <xdr:spPr>
              <a:xfrm rot="228745">
                <a:off x="11373777" y="5511864"/>
                <a:ext cx="430139" cy="119251"/>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39" name="二等辺三角形 38">
                <a:extLst>
                  <a:ext uri="{FF2B5EF4-FFF2-40B4-BE49-F238E27FC236}">
                    <a16:creationId xmlns:a16="http://schemas.microsoft.com/office/drawing/2014/main" id="{0E20039B-1871-1057-6BF3-EDF6976A0B72}"/>
                  </a:ext>
                </a:extLst>
              </xdr:cNvPr>
              <xdr:cNvSpPr/>
            </xdr:nvSpPr>
            <xdr:spPr>
              <a:xfrm rot="1090843">
                <a:off x="11516623" y="4974927"/>
                <a:ext cx="296533" cy="116816"/>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40" name="二等辺三角形 39">
                <a:extLst>
                  <a:ext uri="{FF2B5EF4-FFF2-40B4-BE49-F238E27FC236}">
                    <a16:creationId xmlns:a16="http://schemas.microsoft.com/office/drawing/2014/main" id="{44C14BEE-40DC-58A2-6D9D-EA6470D6F25D}"/>
                  </a:ext>
                </a:extLst>
              </xdr:cNvPr>
              <xdr:cNvSpPr/>
            </xdr:nvSpPr>
            <xdr:spPr>
              <a:xfrm rot="3887202">
                <a:off x="10897681" y="4696166"/>
                <a:ext cx="124687" cy="521578"/>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41" name="二等辺三角形 40">
                <a:extLst>
                  <a:ext uri="{FF2B5EF4-FFF2-40B4-BE49-F238E27FC236}">
                    <a16:creationId xmlns:a16="http://schemas.microsoft.com/office/drawing/2014/main" id="{081EBE3C-4F0C-6622-4625-303B6FFD0001}"/>
                  </a:ext>
                </a:extLst>
              </xdr:cNvPr>
              <xdr:cNvSpPr/>
            </xdr:nvSpPr>
            <xdr:spPr>
              <a:xfrm rot="4224925">
                <a:off x="10617317" y="5486401"/>
                <a:ext cx="296533" cy="116816"/>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42" name="二等辺三角形 41">
                <a:extLst>
                  <a:ext uri="{FF2B5EF4-FFF2-40B4-BE49-F238E27FC236}">
                    <a16:creationId xmlns:a16="http://schemas.microsoft.com/office/drawing/2014/main" id="{748C9142-9180-3316-E205-C0B99CC88E43}"/>
                  </a:ext>
                </a:extLst>
              </xdr:cNvPr>
              <xdr:cNvSpPr/>
            </xdr:nvSpPr>
            <xdr:spPr>
              <a:xfrm rot="19571198">
                <a:off x="11409455" y="5324847"/>
                <a:ext cx="296533" cy="59489"/>
              </a:xfrm>
              <a:prstGeom prst="triangle">
                <a:avLst/>
              </a:prstGeom>
              <a:blipFill>
                <a:blip xmlns:r="http://schemas.openxmlformats.org/officeDocument/2006/relationships" r:embed="rId5"/>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grpSp>
        <xdr:nvGrpSpPr>
          <xdr:cNvPr id="26" name="グループ化 25">
            <a:extLst>
              <a:ext uri="{FF2B5EF4-FFF2-40B4-BE49-F238E27FC236}">
                <a16:creationId xmlns:a16="http://schemas.microsoft.com/office/drawing/2014/main" id="{CB0A93E3-DBDF-80E4-9775-37233DBE3F34}"/>
              </a:ext>
            </a:extLst>
          </xdr:cNvPr>
          <xdr:cNvGrpSpPr/>
        </xdr:nvGrpSpPr>
        <xdr:grpSpPr>
          <a:xfrm>
            <a:off x="7961462" y="3702170"/>
            <a:ext cx="2478836" cy="2968892"/>
            <a:chOff x="7620000" y="3695700"/>
            <a:chExt cx="1924050" cy="2209800"/>
          </a:xfrm>
        </xdr:grpSpPr>
        <xdr:sp macro="" textlink="">
          <xdr:nvSpPr>
            <xdr:cNvPr id="27" name="正方形/長方形 26">
              <a:extLst>
                <a:ext uri="{FF2B5EF4-FFF2-40B4-BE49-F238E27FC236}">
                  <a16:creationId xmlns:a16="http://schemas.microsoft.com/office/drawing/2014/main" id="{DCF22E8D-4192-4C15-6D35-726658FD9B89}"/>
                </a:ext>
              </a:extLst>
            </xdr:cNvPr>
            <xdr:cNvSpPr/>
          </xdr:nvSpPr>
          <xdr:spPr>
            <a:xfrm>
              <a:off x="7620000" y="3695700"/>
              <a:ext cx="1924050" cy="2209800"/>
            </a:xfrm>
            <a:prstGeom prst="rect">
              <a:avLst/>
            </a:prstGeom>
            <a:no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28" name="直線コネクタ 27">
              <a:extLst>
                <a:ext uri="{FF2B5EF4-FFF2-40B4-BE49-F238E27FC236}">
                  <a16:creationId xmlns:a16="http://schemas.microsoft.com/office/drawing/2014/main" id="{E2A2849D-C6F4-8F90-6486-79D7FE3AB3AD}"/>
                </a:ext>
              </a:extLst>
            </xdr:cNvPr>
            <xdr:cNvCxnSpPr/>
          </xdr:nvCxnSpPr>
          <xdr:spPr>
            <a:xfrm>
              <a:off x="7629525" y="3829050"/>
              <a:ext cx="1914525" cy="9525"/>
            </a:xfrm>
            <a:prstGeom prst="line">
              <a:avLst/>
            </a:prstGeom>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29" name="直線コネクタ 28">
              <a:extLst>
                <a:ext uri="{FF2B5EF4-FFF2-40B4-BE49-F238E27FC236}">
                  <a16:creationId xmlns:a16="http://schemas.microsoft.com/office/drawing/2014/main" id="{99E1171E-E24D-8E46-CBD1-C0948B65D41D}"/>
                </a:ext>
              </a:extLst>
            </xdr:cNvPr>
            <xdr:cNvCxnSpPr/>
          </xdr:nvCxnSpPr>
          <xdr:spPr>
            <a:xfrm>
              <a:off x="7629525" y="3886200"/>
              <a:ext cx="1914525" cy="9525"/>
            </a:xfrm>
            <a:prstGeom prst="line">
              <a:avLst/>
            </a:prstGeom>
            <a:ln>
              <a:solidFill>
                <a:srgbClr val="0099CC"/>
              </a:solidFill>
            </a:ln>
          </xdr:spPr>
          <xdr:style>
            <a:lnRef idx="2">
              <a:schemeClr val="accent1"/>
            </a:lnRef>
            <a:fillRef idx="0">
              <a:schemeClr val="accent1"/>
            </a:fillRef>
            <a:effectRef idx="1">
              <a:schemeClr val="accent1"/>
            </a:effectRef>
            <a:fontRef idx="minor">
              <a:schemeClr val="tx1"/>
            </a:fontRef>
          </xdr:style>
        </xdr:cxnSp>
      </xdr:grpSp>
    </xdr:grpSp>
    <xdr:clientData/>
  </xdr:twoCellAnchor>
  <xdr:twoCellAnchor editAs="absolute">
    <xdr:from>
      <xdr:col>11</xdr:col>
      <xdr:colOff>109087</xdr:colOff>
      <xdr:row>5</xdr:row>
      <xdr:rowOff>121487</xdr:rowOff>
    </xdr:from>
    <xdr:to>
      <xdr:col>15</xdr:col>
      <xdr:colOff>594862</xdr:colOff>
      <xdr:row>18</xdr:row>
      <xdr:rowOff>215660</xdr:rowOff>
    </xdr:to>
    <xdr:sp macro="" textlink="">
      <xdr:nvSpPr>
        <xdr:cNvPr id="56" name="&quot;禁止&quot;マーク 55">
          <a:extLst>
            <a:ext uri="{FF2B5EF4-FFF2-40B4-BE49-F238E27FC236}">
              <a16:creationId xmlns:a16="http://schemas.microsoft.com/office/drawing/2014/main" id="{4FEA1568-AEBD-439C-872A-C4F143DC586F}"/>
            </a:ext>
          </a:extLst>
        </xdr:cNvPr>
        <xdr:cNvSpPr/>
      </xdr:nvSpPr>
      <xdr:spPr>
        <a:xfrm>
          <a:off x="7652887" y="1493087"/>
          <a:ext cx="3228975" cy="3199323"/>
        </a:xfrm>
        <a:prstGeom prst="noSmoking">
          <a:avLst>
            <a:gd name="adj" fmla="val 8118"/>
          </a:avLst>
        </a:prstGeom>
        <a:solidFill>
          <a:srgbClr val="FF0000">
            <a:alpha val="50196"/>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rgbClr val="FF0000"/>
            </a:solidFill>
          </a:endParaRPr>
        </a:p>
      </xdr:txBody>
    </xdr:sp>
    <xdr:clientData/>
  </xdr:twoCellAnchor>
  <xdr:twoCellAnchor editAs="absolute">
    <xdr:from>
      <xdr:col>17</xdr:col>
      <xdr:colOff>439229</xdr:colOff>
      <xdr:row>4</xdr:row>
      <xdr:rowOff>233993</xdr:rowOff>
    </xdr:from>
    <xdr:to>
      <xdr:col>22</xdr:col>
      <xdr:colOff>286828</xdr:colOff>
      <xdr:row>18</xdr:row>
      <xdr:rowOff>129217</xdr:rowOff>
    </xdr:to>
    <xdr:grpSp>
      <xdr:nvGrpSpPr>
        <xdr:cNvPr id="57" name="グループ化 56">
          <a:extLst>
            <a:ext uri="{FF2B5EF4-FFF2-40B4-BE49-F238E27FC236}">
              <a16:creationId xmlns:a16="http://schemas.microsoft.com/office/drawing/2014/main" id="{174F7693-1162-46A4-B74C-C9193F87115C}"/>
            </a:ext>
          </a:extLst>
        </xdr:cNvPr>
        <xdr:cNvGrpSpPr/>
      </xdr:nvGrpSpPr>
      <xdr:grpSpPr>
        <a:xfrm>
          <a:off x="12097829" y="1272218"/>
          <a:ext cx="3276599" cy="3333749"/>
          <a:chOff x="11344274" y="1333501"/>
          <a:chExt cx="3629025" cy="3657600"/>
        </a:xfrm>
      </xdr:grpSpPr>
      <xdr:grpSp>
        <xdr:nvGrpSpPr>
          <xdr:cNvPr id="58" name="グループ化 57">
            <a:extLst>
              <a:ext uri="{FF2B5EF4-FFF2-40B4-BE49-F238E27FC236}">
                <a16:creationId xmlns:a16="http://schemas.microsoft.com/office/drawing/2014/main" id="{719BB474-F0F6-1B92-3BEF-70121A193558}"/>
              </a:ext>
            </a:extLst>
          </xdr:cNvPr>
          <xdr:cNvGrpSpPr/>
        </xdr:nvGrpSpPr>
        <xdr:grpSpPr>
          <a:xfrm>
            <a:off x="11801476" y="1781175"/>
            <a:ext cx="2490340" cy="2920908"/>
            <a:chOff x="13068301" y="1876425"/>
            <a:chExt cx="2490340" cy="2920908"/>
          </a:xfrm>
        </xdr:grpSpPr>
        <xdr:grpSp>
          <xdr:nvGrpSpPr>
            <xdr:cNvPr id="60" name="グループ化 59">
              <a:extLst>
                <a:ext uri="{FF2B5EF4-FFF2-40B4-BE49-F238E27FC236}">
                  <a16:creationId xmlns:a16="http://schemas.microsoft.com/office/drawing/2014/main" id="{49447329-2B5A-F6C1-3A17-5D841CBC47AE}"/>
                </a:ext>
              </a:extLst>
            </xdr:cNvPr>
            <xdr:cNvGrpSpPr/>
          </xdr:nvGrpSpPr>
          <xdr:grpSpPr>
            <a:xfrm>
              <a:off x="13146480" y="2244194"/>
              <a:ext cx="1243578" cy="1339176"/>
              <a:chOff x="8147110" y="1470085"/>
              <a:chExt cx="1915423" cy="2106282"/>
            </a:xfrm>
          </xdr:grpSpPr>
          <xdr:grpSp>
            <xdr:nvGrpSpPr>
              <xdr:cNvPr id="77" name="グループ化 76">
                <a:extLst>
                  <a:ext uri="{FF2B5EF4-FFF2-40B4-BE49-F238E27FC236}">
                    <a16:creationId xmlns:a16="http://schemas.microsoft.com/office/drawing/2014/main" id="{D2B85F38-A2A0-9F2D-EF5B-D587341465DD}"/>
                  </a:ext>
                </a:extLst>
              </xdr:cNvPr>
              <xdr:cNvGrpSpPr/>
            </xdr:nvGrpSpPr>
            <xdr:grpSpPr>
              <a:xfrm>
                <a:off x="8147110" y="1470085"/>
                <a:ext cx="1915423" cy="2106282"/>
                <a:chOff x="7620000" y="3695700"/>
                <a:chExt cx="1924050" cy="2209800"/>
              </a:xfrm>
              <a:solidFill>
                <a:schemeClr val="bg1"/>
              </a:solidFill>
            </xdr:grpSpPr>
            <xdr:sp macro="" textlink="">
              <xdr:nvSpPr>
                <xdr:cNvPr id="79" name="正方形/長方形 78">
                  <a:extLst>
                    <a:ext uri="{FF2B5EF4-FFF2-40B4-BE49-F238E27FC236}">
                      <a16:creationId xmlns:a16="http://schemas.microsoft.com/office/drawing/2014/main" id="{87B09F08-F995-2AF6-F645-8B184595BBAD}"/>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80" name="直線コネクタ 79">
                  <a:extLst>
                    <a:ext uri="{FF2B5EF4-FFF2-40B4-BE49-F238E27FC236}">
                      <a16:creationId xmlns:a16="http://schemas.microsoft.com/office/drawing/2014/main" id="{FC8ECF04-3743-03D8-C1ED-7070C79C373E}"/>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94988DBB-12FA-8239-0B17-6983A5C85EF9}"/>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78" name="正方形/長方形 77">
                <a:extLst>
                  <a:ext uri="{FF2B5EF4-FFF2-40B4-BE49-F238E27FC236}">
                    <a16:creationId xmlns:a16="http://schemas.microsoft.com/office/drawing/2014/main" id="{86F4CFA4-0A3A-9580-D728-ABA30ABFA8B3}"/>
                  </a:ext>
                </a:extLst>
              </xdr:cNvPr>
              <xdr:cNvSpPr/>
            </xdr:nvSpPr>
            <xdr:spPr>
              <a:xfrm>
                <a:off x="8257996" y="2659810"/>
                <a:ext cx="835682" cy="790755"/>
              </a:xfrm>
              <a:prstGeom prst="rect">
                <a:avLst/>
              </a:prstGeom>
              <a:blipFill>
                <a:blip xmlns:r="http://schemas.openxmlformats.org/officeDocument/2006/relationships" r:embed="rId3"/>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nvGrpSpPr>
            <xdr:cNvPr id="61" name="グループ化 60">
              <a:extLst>
                <a:ext uri="{FF2B5EF4-FFF2-40B4-BE49-F238E27FC236}">
                  <a16:creationId xmlns:a16="http://schemas.microsoft.com/office/drawing/2014/main" id="{37FD0053-1043-6173-5B2E-EB8AFD9F799F}"/>
                </a:ext>
              </a:extLst>
            </xdr:cNvPr>
            <xdr:cNvGrpSpPr/>
          </xdr:nvGrpSpPr>
          <xdr:grpSpPr>
            <a:xfrm>
              <a:off x="13068301" y="1876425"/>
              <a:ext cx="2490340" cy="2920908"/>
              <a:chOff x="7619999" y="3695700"/>
              <a:chExt cx="1924051" cy="2209800"/>
            </a:xfrm>
          </xdr:grpSpPr>
          <xdr:sp macro="" textlink="">
            <xdr:nvSpPr>
              <xdr:cNvPr id="74" name="正方形/長方形 73">
                <a:extLst>
                  <a:ext uri="{FF2B5EF4-FFF2-40B4-BE49-F238E27FC236}">
                    <a16:creationId xmlns:a16="http://schemas.microsoft.com/office/drawing/2014/main" id="{B172B15E-793B-4C75-9CAF-530BAB55EAA8}"/>
                  </a:ext>
                </a:extLst>
              </xdr:cNvPr>
              <xdr:cNvSpPr/>
            </xdr:nvSpPr>
            <xdr:spPr>
              <a:xfrm>
                <a:off x="7619999" y="3695700"/>
                <a:ext cx="1924050" cy="2209800"/>
              </a:xfrm>
              <a:prstGeom prst="rect">
                <a:avLst/>
              </a:prstGeom>
              <a:no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75" name="直線コネクタ 74">
                <a:extLst>
                  <a:ext uri="{FF2B5EF4-FFF2-40B4-BE49-F238E27FC236}">
                    <a16:creationId xmlns:a16="http://schemas.microsoft.com/office/drawing/2014/main" id="{F824361E-75BF-271F-F3EE-2A46D58A40EA}"/>
                  </a:ext>
                </a:extLst>
              </xdr:cNvPr>
              <xdr:cNvCxnSpPr/>
            </xdr:nvCxnSpPr>
            <xdr:spPr>
              <a:xfrm>
                <a:off x="7629525" y="3829050"/>
                <a:ext cx="1914525" cy="9525"/>
              </a:xfrm>
              <a:prstGeom prst="line">
                <a:avLst/>
              </a:prstGeom>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76" name="直線コネクタ 75">
                <a:extLst>
                  <a:ext uri="{FF2B5EF4-FFF2-40B4-BE49-F238E27FC236}">
                    <a16:creationId xmlns:a16="http://schemas.microsoft.com/office/drawing/2014/main" id="{A3CCEDCD-CE5E-12C4-6E15-EDD467E5EFBE}"/>
                  </a:ext>
                </a:extLst>
              </xdr:cNvPr>
              <xdr:cNvCxnSpPr/>
            </xdr:nvCxnSpPr>
            <xdr:spPr>
              <a:xfrm>
                <a:off x="7629525" y="3886200"/>
                <a:ext cx="1914525" cy="9525"/>
              </a:xfrm>
              <a:prstGeom prst="line">
                <a:avLst/>
              </a:prstGeom>
              <a:ln>
                <a:solidFill>
                  <a:srgbClr val="0099CC"/>
                </a:solidFill>
              </a:ln>
            </xdr:spPr>
            <xdr:style>
              <a:lnRef idx="2">
                <a:schemeClr val="accent1"/>
              </a:lnRef>
              <a:fillRef idx="0">
                <a:schemeClr val="accent1"/>
              </a:fillRef>
              <a:effectRef idx="1">
                <a:schemeClr val="accent1"/>
              </a:effectRef>
              <a:fontRef idx="minor">
                <a:schemeClr val="tx1"/>
              </a:fontRef>
            </xdr:style>
          </xdr:cxnSp>
        </xdr:grpSp>
        <xdr:grpSp>
          <xdr:nvGrpSpPr>
            <xdr:cNvPr id="62" name="グループ化 61">
              <a:extLst>
                <a:ext uri="{FF2B5EF4-FFF2-40B4-BE49-F238E27FC236}">
                  <a16:creationId xmlns:a16="http://schemas.microsoft.com/office/drawing/2014/main" id="{76BFD98C-E456-B6E5-69CF-3388175756F6}"/>
                </a:ext>
              </a:extLst>
            </xdr:cNvPr>
            <xdr:cNvGrpSpPr/>
          </xdr:nvGrpSpPr>
          <xdr:grpSpPr>
            <a:xfrm>
              <a:off x="13717980" y="2710919"/>
              <a:ext cx="1243578" cy="1339176"/>
              <a:chOff x="8147110" y="1470085"/>
              <a:chExt cx="1915423" cy="2106282"/>
            </a:xfrm>
          </xdr:grpSpPr>
          <xdr:grpSp>
            <xdr:nvGrpSpPr>
              <xdr:cNvPr id="69" name="グループ化 68">
                <a:extLst>
                  <a:ext uri="{FF2B5EF4-FFF2-40B4-BE49-F238E27FC236}">
                    <a16:creationId xmlns:a16="http://schemas.microsoft.com/office/drawing/2014/main" id="{5E7C55E2-ACA5-0708-9B01-B3988A7D0397}"/>
                  </a:ext>
                </a:extLst>
              </xdr:cNvPr>
              <xdr:cNvGrpSpPr/>
            </xdr:nvGrpSpPr>
            <xdr:grpSpPr>
              <a:xfrm>
                <a:off x="8147110" y="1470085"/>
                <a:ext cx="1915423" cy="2106282"/>
                <a:chOff x="7620000" y="3695700"/>
                <a:chExt cx="1924050" cy="2209800"/>
              </a:xfrm>
              <a:solidFill>
                <a:schemeClr val="bg1"/>
              </a:solidFill>
            </xdr:grpSpPr>
            <xdr:sp macro="" textlink="">
              <xdr:nvSpPr>
                <xdr:cNvPr id="71" name="正方形/長方形 70">
                  <a:extLst>
                    <a:ext uri="{FF2B5EF4-FFF2-40B4-BE49-F238E27FC236}">
                      <a16:creationId xmlns:a16="http://schemas.microsoft.com/office/drawing/2014/main" id="{C958CA01-FDCD-074C-DF13-04D6B9744124}"/>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72" name="直線コネクタ 71">
                  <a:extLst>
                    <a:ext uri="{FF2B5EF4-FFF2-40B4-BE49-F238E27FC236}">
                      <a16:creationId xmlns:a16="http://schemas.microsoft.com/office/drawing/2014/main" id="{F36CA0D0-077B-350B-8D33-4E9B2A130EFC}"/>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73" name="直線コネクタ 72">
                  <a:extLst>
                    <a:ext uri="{FF2B5EF4-FFF2-40B4-BE49-F238E27FC236}">
                      <a16:creationId xmlns:a16="http://schemas.microsoft.com/office/drawing/2014/main" id="{0545F916-F21A-0F99-5DCC-4EC2C0022917}"/>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70" name="正方形/長方形 69">
                <a:extLst>
                  <a:ext uri="{FF2B5EF4-FFF2-40B4-BE49-F238E27FC236}">
                    <a16:creationId xmlns:a16="http://schemas.microsoft.com/office/drawing/2014/main" id="{A25C58F0-2ACC-3602-E769-BFA006E4022B}"/>
                  </a:ext>
                </a:extLst>
              </xdr:cNvPr>
              <xdr:cNvSpPr/>
            </xdr:nvSpPr>
            <xdr:spPr>
              <a:xfrm>
                <a:off x="8257996" y="2659810"/>
                <a:ext cx="835682" cy="790755"/>
              </a:xfrm>
              <a:prstGeom prst="rect">
                <a:avLst/>
              </a:prstGeom>
              <a:blipFill>
                <a:blip xmlns:r="http://schemas.openxmlformats.org/officeDocument/2006/relationships" r:embed="rId3"/>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nvGrpSpPr>
            <xdr:cNvPr id="63" name="グループ化 62">
              <a:extLst>
                <a:ext uri="{FF2B5EF4-FFF2-40B4-BE49-F238E27FC236}">
                  <a16:creationId xmlns:a16="http://schemas.microsoft.com/office/drawing/2014/main" id="{17B63303-6A4C-56DF-BA02-B1A22F53D0ED}"/>
                </a:ext>
              </a:extLst>
            </xdr:cNvPr>
            <xdr:cNvGrpSpPr/>
          </xdr:nvGrpSpPr>
          <xdr:grpSpPr>
            <a:xfrm>
              <a:off x="14230350" y="3314700"/>
              <a:ext cx="1243578" cy="1339176"/>
              <a:chOff x="8147110" y="1470085"/>
              <a:chExt cx="1915423" cy="2106282"/>
            </a:xfrm>
          </xdr:grpSpPr>
          <xdr:grpSp>
            <xdr:nvGrpSpPr>
              <xdr:cNvPr id="64" name="グループ化 63">
                <a:extLst>
                  <a:ext uri="{FF2B5EF4-FFF2-40B4-BE49-F238E27FC236}">
                    <a16:creationId xmlns:a16="http://schemas.microsoft.com/office/drawing/2014/main" id="{E56AA45B-A2C3-FF2B-77C7-C0E88950F74B}"/>
                  </a:ext>
                </a:extLst>
              </xdr:cNvPr>
              <xdr:cNvGrpSpPr/>
            </xdr:nvGrpSpPr>
            <xdr:grpSpPr>
              <a:xfrm>
                <a:off x="8147110" y="1470085"/>
                <a:ext cx="1915423" cy="2106282"/>
                <a:chOff x="7620000" y="3695700"/>
                <a:chExt cx="1924050" cy="2209800"/>
              </a:xfrm>
              <a:solidFill>
                <a:schemeClr val="bg1"/>
              </a:solidFill>
            </xdr:grpSpPr>
            <xdr:sp macro="" textlink="">
              <xdr:nvSpPr>
                <xdr:cNvPr id="66" name="正方形/長方形 65">
                  <a:extLst>
                    <a:ext uri="{FF2B5EF4-FFF2-40B4-BE49-F238E27FC236}">
                      <a16:creationId xmlns:a16="http://schemas.microsoft.com/office/drawing/2014/main" id="{9140BF4F-1232-CDCC-7349-1D27DD0B73A6}"/>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67" name="直線コネクタ 66">
                  <a:extLst>
                    <a:ext uri="{FF2B5EF4-FFF2-40B4-BE49-F238E27FC236}">
                      <a16:creationId xmlns:a16="http://schemas.microsoft.com/office/drawing/2014/main" id="{17FF0AEA-ABEB-38EA-7F19-7308CF40D132}"/>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68" name="直線コネクタ 67">
                  <a:extLst>
                    <a:ext uri="{FF2B5EF4-FFF2-40B4-BE49-F238E27FC236}">
                      <a16:creationId xmlns:a16="http://schemas.microsoft.com/office/drawing/2014/main" id="{BC5823F6-41F6-8C93-C17E-51AA3FAB2E5D}"/>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65" name="正方形/長方形 64">
                <a:extLst>
                  <a:ext uri="{FF2B5EF4-FFF2-40B4-BE49-F238E27FC236}">
                    <a16:creationId xmlns:a16="http://schemas.microsoft.com/office/drawing/2014/main" id="{2393AF8E-1BD8-AFED-3DBE-42DD8F3183CB}"/>
                  </a:ext>
                </a:extLst>
              </xdr:cNvPr>
              <xdr:cNvSpPr/>
            </xdr:nvSpPr>
            <xdr:spPr>
              <a:xfrm>
                <a:off x="8257996" y="2659810"/>
                <a:ext cx="835682" cy="790755"/>
              </a:xfrm>
              <a:prstGeom prst="rect">
                <a:avLst/>
              </a:prstGeom>
              <a:blipFill>
                <a:blip xmlns:r="http://schemas.openxmlformats.org/officeDocument/2006/relationships" r:embed="rId3"/>
                <a:tile tx="0" ty="0" sx="100000" sy="100000" flip="none" algn="tl"/>
              </a:blip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sp macro="" textlink="">
        <xdr:nvSpPr>
          <xdr:cNvPr id="59" name="円: 塗りつぶしなし 58">
            <a:extLst>
              <a:ext uri="{FF2B5EF4-FFF2-40B4-BE49-F238E27FC236}">
                <a16:creationId xmlns:a16="http://schemas.microsoft.com/office/drawing/2014/main" id="{F71EED20-92BF-8A42-A39D-6A425FDA2262}"/>
              </a:ext>
            </a:extLst>
          </xdr:cNvPr>
          <xdr:cNvSpPr/>
        </xdr:nvSpPr>
        <xdr:spPr>
          <a:xfrm>
            <a:off x="11344274" y="1333501"/>
            <a:ext cx="3629025" cy="3657600"/>
          </a:xfrm>
          <a:prstGeom prst="donut">
            <a:avLst>
              <a:gd name="adj" fmla="val 8051"/>
            </a:avLst>
          </a:prstGeom>
          <a:solidFill>
            <a:srgbClr val="0070C0">
              <a:alpha val="50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grpSp>
    <xdr:clientData/>
  </xdr:twoCellAnchor>
  <xdr:twoCellAnchor>
    <xdr:from>
      <xdr:col>0</xdr:col>
      <xdr:colOff>133350</xdr:colOff>
      <xdr:row>22</xdr:row>
      <xdr:rowOff>47625</xdr:rowOff>
    </xdr:from>
    <xdr:to>
      <xdr:col>4</xdr:col>
      <xdr:colOff>209550</xdr:colOff>
      <xdr:row>35</xdr:row>
      <xdr:rowOff>190827</xdr:rowOff>
    </xdr:to>
    <xdr:grpSp>
      <xdr:nvGrpSpPr>
        <xdr:cNvPr id="82" name="グループ化 81">
          <a:extLst>
            <a:ext uri="{FF2B5EF4-FFF2-40B4-BE49-F238E27FC236}">
              <a16:creationId xmlns:a16="http://schemas.microsoft.com/office/drawing/2014/main" id="{71D166FD-B7DD-4A58-891F-8B73D0B1C294}"/>
            </a:ext>
          </a:extLst>
        </xdr:cNvPr>
        <xdr:cNvGrpSpPr/>
      </xdr:nvGrpSpPr>
      <xdr:grpSpPr>
        <a:xfrm>
          <a:off x="133350" y="5486400"/>
          <a:ext cx="2819400" cy="3267402"/>
          <a:chOff x="200025" y="5267325"/>
          <a:chExt cx="2819400" cy="3267402"/>
        </a:xfrm>
      </xdr:grpSpPr>
      <xdr:grpSp>
        <xdr:nvGrpSpPr>
          <xdr:cNvPr id="83" name="グループ化 82">
            <a:extLst>
              <a:ext uri="{FF2B5EF4-FFF2-40B4-BE49-F238E27FC236}">
                <a16:creationId xmlns:a16="http://schemas.microsoft.com/office/drawing/2014/main" id="{F1BD8AA3-6DD7-D616-DB44-BC84B9AA057F}"/>
              </a:ext>
            </a:extLst>
          </xdr:cNvPr>
          <xdr:cNvGrpSpPr/>
        </xdr:nvGrpSpPr>
        <xdr:grpSpPr>
          <a:xfrm>
            <a:off x="200025" y="5619750"/>
            <a:ext cx="2487462" cy="2914977"/>
            <a:chOff x="7620000" y="3695700"/>
            <a:chExt cx="1924050" cy="2209800"/>
          </a:xfrm>
        </xdr:grpSpPr>
        <xdr:sp macro="" textlink="">
          <xdr:nvSpPr>
            <xdr:cNvPr id="93" name="正方形/長方形 92">
              <a:extLst>
                <a:ext uri="{FF2B5EF4-FFF2-40B4-BE49-F238E27FC236}">
                  <a16:creationId xmlns:a16="http://schemas.microsoft.com/office/drawing/2014/main" id="{69B9323D-3D5F-9584-B0CB-D0EFEAA8AD2E}"/>
                </a:ext>
              </a:extLst>
            </xdr:cNvPr>
            <xdr:cNvSpPr/>
          </xdr:nvSpPr>
          <xdr:spPr>
            <a:xfrm>
              <a:off x="7620000" y="3695700"/>
              <a:ext cx="1924050" cy="2209800"/>
            </a:xfrm>
            <a:prstGeom prst="rect">
              <a:avLst/>
            </a:prstGeom>
            <a:no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94" name="直線コネクタ 93">
              <a:extLst>
                <a:ext uri="{FF2B5EF4-FFF2-40B4-BE49-F238E27FC236}">
                  <a16:creationId xmlns:a16="http://schemas.microsoft.com/office/drawing/2014/main" id="{F646A700-7E49-AFD8-D54D-ED1E31CEFDE7}"/>
                </a:ext>
              </a:extLst>
            </xdr:cNvPr>
            <xdr:cNvCxnSpPr/>
          </xdr:nvCxnSpPr>
          <xdr:spPr>
            <a:xfrm>
              <a:off x="7629525" y="3829050"/>
              <a:ext cx="1914525" cy="9525"/>
            </a:xfrm>
            <a:prstGeom prst="line">
              <a:avLst/>
            </a:prstGeom>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95" name="直線コネクタ 94">
              <a:extLst>
                <a:ext uri="{FF2B5EF4-FFF2-40B4-BE49-F238E27FC236}">
                  <a16:creationId xmlns:a16="http://schemas.microsoft.com/office/drawing/2014/main" id="{F8D2A233-315E-0DB2-F2CA-08F21CEC76B0}"/>
                </a:ext>
              </a:extLst>
            </xdr:cNvPr>
            <xdr:cNvCxnSpPr/>
          </xdr:nvCxnSpPr>
          <xdr:spPr>
            <a:xfrm>
              <a:off x="7629525" y="3886200"/>
              <a:ext cx="1914525" cy="9525"/>
            </a:xfrm>
            <a:prstGeom prst="line">
              <a:avLst/>
            </a:prstGeom>
            <a:ln>
              <a:solidFill>
                <a:srgbClr val="0099CC"/>
              </a:solidFill>
            </a:ln>
          </xdr:spPr>
          <xdr:style>
            <a:lnRef idx="2">
              <a:schemeClr val="accent1"/>
            </a:lnRef>
            <a:fillRef idx="0">
              <a:schemeClr val="accent1"/>
            </a:fillRef>
            <a:effectRef idx="1">
              <a:schemeClr val="accent1"/>
            </a:effectRef>
            <a:fontRef idx="minor">
              <a:schemeClr val="tx1"/>
            </a:fontRef>
          </xdr:style>
        </xdr:cxnSp>
      </xdr:grpSp>
      <xdr:grpSp>
        <xdr:nvGrpSpPr>
          <xdr:cNvPr id="84" name="グループ化 83">
            <a:extLst>
              <a:ext uri="{FF2B5EF4-FFF2-40B4-BE49-F238E27FC236}">
                <a16:creationId xmlns:a16="http://schemas.microsoft.com/office/drawing/2014/main" id="{ED3A6AD9-CBB7-0F3B-31CE-9716129AE4AC}"/>
              </a:ext>
            </a:extLst>
          </xdr:cNvPr>
          <xdr:cNvGrpSpPr/>
        </xdr:nvGrpSpPr>
        <xdr:grpSpPr>
          <a:xfrm rot="20943696">
            <a:off x="774173" y="6757403"/>
            <a:ext cx="1410892" cy="1619308"/>
            <a:chOff x="7620000" y="3695700"/>
            <a:chExt cx="1924050" cy="2209800"/>
          </a:xfrm>
        </xdr:grpSpPr>
        <xdr:sp macro="" textlink="">
          <xdr:nvSpPr>
            <xdr:cNvPr id="90" name="正方形/長方形 89">
              <a:extLst>
                <a:ext uri="{FF2B5EF4-FFF2-40B4-BE49-F238E27FC236}">
                  <a16:creationId xmlns:a16="http://schemas.microsoft.com/office/drawing/2014/main" id="{8A48750B-3B44-2421-ADE1-D568ADE05406}"/>
                </a:ext>
              </a:extLst>
            </xdr:cNvPr>
            <xdr:cNvSpPr/>
          </xdr:nvSpPr>
          <xdr:spPr>
            <a:xfrm>
              <a:off x="7620000" y="3695700"/>
              <a:ext cx="1924050" cy="2209800"/>
            </a:xfrm>
            <a:prstGeom prst="rect">
              <a:avLst/>
            </a:prstGeom>
            <a:no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91" name="直線コネクタ 90">
              <a:extLst>
                <a:ext uri="{FF2B5EF4-FFF2-40B4-BE49-F238E27FC236}">
                  <a16:creationId xmlns:a16="http://schemas.microsoft.com/office/drawing/2014/main" id="{59DA995B-2D05-C90D-04F9-A75A312F646A}"/>
                </a:ext>
              </a:extLst>
            </xdr:cNvPr>
            <xdr:cNvCxnSpPr/>
          </xdr:nvCxnSpPr>
          <xdr:spPr>
            <a:xfrm>
              <a:off x="7629525" y="3829050"/>
              <a:ext cx="1914525" cy="9525"/>
            </a:xfrm>
            <a:prstGeom prst="line">
              <a:avLst/>
            </a:prstGeom>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92" name="直線コネクタ 91">
              <a:extLst>
                <a:ext uri="{FF2B5EF4-FFF2-40B4-BE49-F238E27FC236}">
                  <a16:creationId xmlns:a16="http://schemas.microsoft.com/office/drawing/2014/main" id="{B60EC8AA-601C-6BC7-E8D4-9D3E838C8200}"/>
                </a:ext>
              </a:extLst>
            </xdr:cNvPr>
            <xdr:cNvCxnSpPr/>
          </xdr:nvCxnSpPr>
          <xdr:spPr>
            <a:xfrm>
              <a:off x="7629525" y="3886200"/>
              <a:ext cx="1914525" cy="9525"/>
            </a:xfrm>
            <a:prstGeom prst="line">
              <a:avLst/>
            </a:prstGeom>
            <a:ln>
              <a:solidFill>
                <a:srgbClr val="0099CC"/>
              </a:solidFill>
            </a:ln>
          </xdr:spPr>
          <xdr:style>
            <a:lnRef idx="2">
              <a:schemeClr val="accent1"/>
            </a:lnRef>
            <a:fillRef idx="0">
              <a:schemeClr val="accent1"/>
            </a:fillRef>
            <a:effectRef idx="1">
              <a:schemeClr val="accent1"/>
            </a:effectRef>
            <a:fontRef idx="minor">
              <a:schemeClr val="tx1"/>
            </a:fontRef>
          </xdr:style>
        </xdr:cxnSp>
      </xdr:grpSp>
      <xdr:grpSp>
        <xdr:nvGrpSpPr>
          <xdr:cNvPr id="85" name="グループ化 84">
            <a:extLst>
              <a:ext uri="{FF2B5EF4-FFF2-40B4-BE49-F238E27FC236}">
                <a16:creationId xmlns:a16="http://schemas.microsoft.com/office/drawing/2014/main" id="{DE7547FF-DAE3-E8CC-73F4-2E5E2CBD239C}"/>
              </a:ext>
            </a:extLst>
          </xdr:cNvPr>
          <xdr:cNvGrpSpPr/>
        </xdr:nvGrpSpPr>
        <xdr:grpSpPr>
          <a:xfrm rot="20943696">
            <a:off x="1194891" y="7481134"/>
            <a:ext cx="750948" cy="748957"/>
            <a:chOff x="2089226" y="2609852"/>
            <a:chExt cx="899083" cy="906354"/>
          </a:xfrm>
        </xdr:grpSpPr>
        <xdr:sp macro="" textlink="">
          <xdr:nvSpPr>
            <xdr:cNvPr id="88" name="正方形/長方形 87">
              <a:extLst>
                <a:ext uri="{FF2B5EF4-FFF2-40B4-BE49-F238E27FC236}">
                  <a16:creationId xmlns:a16="http://schemas.microsoft.com/office/drawing/2014/main" id="{0FDDE1D3-A3CA-D143-7E0A-0332B0675B27}"/>
                </a:ext>
              </a:extLst>
            </xdr:cNvPr>
            <xdr:cNvSpPr/>
          </xdr:nvSpPr>
          <xdr:spPr>
            <a:xfrm>
              <a:off x="2101936" y="2609852"/>
              <a:ext cx="808595" cy="813486"/>
            </a:xfrm>
            <a:prstGeom prst="rect">
              <a:avLst/>
            </a:prstGeom>
            <a:solidFill>
              <a:srgbClr val="FFCC9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89" name="直方体 88">
              <a:extLst>
                <a:ext uri="{FF2B5EF4-FFF2-40B4-BE49-F238E27FC236}">
                  <a16:creationId xmlns:a16="http://schemas.microsoft.com/office/drawing/2014/main" id="{0571AC3E-5CA0-EF52-F27F-F0192BF6E5F2}"/>
                </a:ext>
              </a:extLst>
            </xdr:cNvPr>
            <xdr:cNvSpPr/>
          </xdr:nvSpPr>
          <xdr:spPr>
            <a:xfrm rot="5400000">
              <a:off x="2087375" y="2615272"/>
              <a:ext cx="902785" cy="899083"/>
            </a:xfrm>
            <a:prstGeom prst="cube">
              <a:avLst>
                <a:gd name="adj" fmla="val 9530"/>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sp macro="" textlink="">
        <xdr:nvSpPr>
          <xdr:cNvPr id="86" name="テキスト ボックス 85">
            <a:extLst>
              <a:ext uri="{FF2B5EF4-FFF2-40B4-BE49-F238E27FC236}">
                <a16:creationId xmlns:a16="http://schemas.microsoft.com/office/drawing/2014/main" id="{7712153F-9A3D-941B-127B-36103E0045F9}"/>
              </a:ext>
            </a:extLst>
          </xdr:cNvPr>
          <xdr:cNvSpPr txBox="1"/>
        </xdr:nvSpPr>
        <xdr:spPr>
          <a:xfrm>
            <a:off x="243697" y="5927067"/>
            <a:ext cx="1514261" cy="8127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900" b="1" kern="1200"/>
              <a:t>2025/10/31</a:t>
            </a:r>
          </a:p>
          <a:p>
            <a:r>
              <a:rPr kumimoji="1" lang="en-US" altLang="ja-JP" sz="900" b="1" kern="1200"/>
              <a:t>No.1</a:t>
            </a:r>
            <a:r>
              <a:rPr kumimoji="1" lang="ja-JP" altLang="en-US" sz="900" b="1" kern="1200"/>
              <a:t>　石膏ボード</a:t>
            </a:r>
            <a:endParaRPr kumimoji="1" lang="en-US" altLang="ja-JP" sz="900" b="1" kern="1200"/>
          </a:p>
          <a:p>
            <a:r>
              <a:rPr kumimoji="1" lang="ja-JP" altLang="en-US" sz="900" b="1" kern="1200"/>
              <a:t>○○マンション　</a:t>
            </a:r>
            <a:r>
              <a:rPr kumimoji="1" lang="en-US" altLang="ja-JP" sz="900" b="1" kern="1200"/>
              <a:t>101</a:t>
            </a:r>
            <a:r>
              <a:rPr kumimoji="1" lang="ja-JP" altLang="en-US" sz="900" b="1" kern="1200"/>
              <a:t>号室</a:t>
            </a:r>
            <a:endParaRPr kumimoji="1" lang="en-US" altLang="ja-JP" sz="900" b="1" kern="1200"/>
          </a:p>
          <a:p>
            <a:r>
              <a:rPr kumimoji="1" lang="ja-JP" altLang="en-US" sz="900" b="1" kern="1200"/>
              <a:t>リビング　壁</a:t>
            </a:r>
          </a:p>
        </xdr:txBody>
      </xdr:sp>
      <xdr:pic>
        <xdr:nvPicPr>
          <xdr:cNvPr id="87" name="グラフィックス 86" descr="ペン 単色塗りつぶし">
            <a:extLst>
              <a:ext uri="{FF2B5EF4-FFF2-40B4-BE49-F238E27FC236}">
                <a16:creationId xmlns:a16="http://schemas.microsoft.com/office/drawing/2014/main" id="{67784C36-AF24-04EF-8AE6-EE7C51F915FD}"/>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2105025" y="5267325"/>
            <a:ext cx="914400" cy="914400"/>
          </a:xfrm>
          <a:prstGeom prst="rect">
            <a:avLst/>
          </a:prstGeom>
        </xdr:spPr>
      </xdr:pic>
    </xdr:grpSp>
    <xdr:clientData/>
  </xdr:twoCellAnchor>
  <xdr:oneCellAnchor>
    <xdr:from>
      <xdr:col>4</xdr:col>
      <xdr:colOff>47625</xdr:colOff>
      <xdr:row>23</xdr:row>
      <xdr:rowOff>219075</xdr:rowOff>
    </xdr:from>
    <xdr:ext cx="1313758" cy="328360"/>
    <xdr:sp macro="" textlink="">
      <xdr:nvSpPr>
        <xdr:cNvPr id="96" name="テキスト ボックス 95">
          <a:extLst>
            <a:ext uri="{FF2B5EF4-FFF2-40B4-BE49-F238E27FC236}">
              <a16:creationId xmlns:a16="http://schemas.microsoft.com/office/drawing/2014/main" id="{1EDC28F0-24C5-4783-A215-005CFBDFA2C1}"/>
            </a:ext>
          </a:extLst>
        </xdr:cNvPr>
        <xdr:cNvSpPr txBox="1"/>
      </xdr:nvSpPr>
      <xdr:spPr>
        <a:xfrm>
          <a:off x="2790825" y="5905500"/>
          <a:ext cx="1313758" cy="3283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1" kern="1200">
              <a:solidFill>
                <a:srgbClr val="FF0000"/>
              </a:solidFill>
            </a:rPr>
            <a:t>※</a:t>
          </a:r>
          <a:r>
            <a:rPr kumimoji="1" lang="ja-JP" altLang="en-US" sz="1100" b="1" kern="1200">
              <a:solidFill>
                <a:srgbClr val="FF0000"/>
              </a:solidFill>
            </a:rPr>
            <a:t>試料情報を記載</a:t>
          </a:r>
        </a:p>
      </xdr:txBody>
    </xdr:sp>
    <xdr:clientData/>
  </xdr:oneCellAnchor>
  <xdr:oneCellAnchor>
    <xdr:from>
      <xdr:col>3</xdr:col>
      <xdr:colOff>266700</xdr:colOff>
      <xdr:row>35</xdr:row>
      <xdr:rowOff>200025</xdr:rowOff>
    </xdr:from>
    <xdr:ext cx="2160143" cy="328360"/>
    <xdr:sp macro="" textlink="">
      <xdr:nvSpPr>
        <xdr:cNvPr id="97" name="テキスト ボックス 96">
          <a:extLst>
            <a:ext uri="{FF2B5EF4-FFF2-40B4-BE49-F238E27FC236}">
              <a16:creationId xmlns:a16="http://schemas.microsoft.com/office/drawing/2014/main" id="{AF1CAA14-5A69-4B9B-89C0-56DAF4BD053D}"/>
            </a:ext>
          </a:extLst>
        </xdr:cNvPr>
        <xdr:cNvSpPr txBox="1"/>
      </xdr:nvSpPr>
      <xdr:spPr>
        <a:xfrm>
          <a:off x="2324100" y="8763000"/>
          <a:ext cx="2160143" cy="3283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1" kern="1200">
              <a:solidFill>
                <a:srgbClr val="FF0000"/>
              </a:solidFill>
            </a:rPr>
            <a:t>※</a:t>
          </a:r>
          <a:r>
            <a:rPr kumimoji="1" lang="ja-JP" altLang="en-US" sz="1100" b="1" kern="1200">
              <a:solidFill>
                <a:srgbClr val="FF0000"/>
              </a:solidFill>
            </a:rPr>
            <a:t>袋はチャック付き袋で二重に</a:t>
          </a:r>
        </a:p>
      </xdr:txBody>
    </xdr:sp>
    <xdr:clientData/>
  </xdr:oneCellAnchor>
  <xdr:twoCellAnchor editAs="absolute">
    <xdr:from>
      <xdr:col>6</xdr:col>
      <xdr:colOff>67576</xdr:colOff>
      <xdr:row>23</xdr:row>
      <xdr:rowOff>165340</xdr:rowOff>
    </xdr:from>
    <xdr:to>
      <xdr:col>9</xdr:col>
      <xdr:colOff>507521</xdr:colOff>
      <xdr:row>35</xdr:row>
      <xdr:rowOff>208260</xdr:rowOff>
    </xdr:to>
    <xdr:grpSp>
      <xdr:nvGrpSpPr>
        <xdr:cNvPr id="98" name="グループ化 97">
          <a:extLst>
            <a:ext uri="{FF2B5EF4-FFF2-40B4-BE49-F238E27FC236}">
              <a16:creationId xmlns:a16="http://schemas.microsoft.com/office/drawing/2014/main" id="{56122F6A-B617-493A-B2C3-71D0515BE239}"/>
            </a:ext>
          </a:extLst>
        </xdr:cNvPr>
        <xdr:cNvGrpSpPr/>
      </xdr:nvGrpSpPr>
      <xdr:grpSpPr>
        <a:xfrm>
          <a:off x="4182376" y="5851765"/>
          <a:ext cx="2497345" cy="2919470"/>
          <a:chOff x="7366421" y="5801983"/>
          <a:chExt cx="2497345" cy="2914977"/>
        </a:xfrm>
      </xdr:grpSpPr>
      <xdr:grpSp>
        <xdr:nvGrpSpPr>
          <xdr:cNvPr id="99" name="グループ化 98">
            <a:extLst>
              <a:ext uri="{FF2B5EF4-FFF2-40B4-BE49-F238E27FC236}">
                <a16:creationId xmlns:a16="http://schemas.microsoft.com/office/drawing/2014/main" id="{3A2480B2-2241-8AFC-433C-757A4F56BFF4}"/>
              </a:ext>
            </a:extLst>
          </xdr:cNvPr>
          <xdr:cNvGrpSpPr/>
        </xdr:nvGrpSpPr>
        <xdr:grpSpPr>
          <a:xfrm>
            <a:off x="7366421" y="5801983"/>
            <a:ext cx="2497345" cy="2914977"/>
            <a:chOff x="4213646" y="4830433"/>
            <a:chExt cx="2497345" cy="2914977"/>
          </a:xfrm>
        </xdr:grpSpPr>
        <xdr:grpSp>
          <xdr:nvGrpSpPr>
            <xdr:cNvPr id="103" name="グループ化 102">
              <a:extLst>
                <a:ext uri="{FF2B5EF4-FFF2-40B4-BE49-F238E27FC236}">
                  <a16:creationId xmlns:a16="http://schemas.microsoft.com/office/drawing/2014/main" id="{4F844237-B4B6-BCA9-5F07-544513F49F2F}"/>
                </a:ext>
              </a:extLst>
            </xdr:cNvPr>
            <xdr:cNvGrpSpPr/>
          </xdr:nvGrpSpPr>
          <xdr:grpSpPr>
            <a:xfrm>
              <a:off x="4223529" y="4830433"/>
              <a:ext cx="2487462" cy="2914977"/>
              <a:chOff x="7620000" y="3695700"/>
              <a:chExt cx="1924050" cy="2209800"/>
            </a:xfrm>
          </xdr:grpSpPr>
          <xdr:sp macro="" textlink="">
            <xdr:nvSpPr>
              <xdr:cNvPr id="124" name="正方形/長方形 123">
                <a:extLst>
                  <a:ext uri="{FF2B5EF4-FFF2-40B4-BE49-F238E27FC236}">
                    <a16:creationId xmlns:a16="http://schemas.microsoft.com/office/drawing/2014/main" id="{0560C74E-F27F-813D-3727-4917F0AFBA94}"/>
                  </a:ext>
                </a:extLst>
              </xdr:cNvPr>
              <xdr:cNvSpPr/>
            </xdr:nvSpPr>
            <xdr:spPr>
              <a:xfrm>
                <a:off x="7620000" y="3695700"/>
                <a:ext cx="1924050" cy="2209800"/>
              </a:xfrm>
              <a:prstGeom prst="rect">
                <a:avLst/>
              </a:prstGeom>
              <a:no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25" name="直線コネクタ 124">
                <a:extLst>
                  <a:ext uri="{FF2B5EF4-FFF2-40B4-BE49-F238E27FC236}">
                    <a16:creationId xmlns:a16="http://schemas.microsoft.com/office/drawing/2014/main" id="{C7F27420-A1E4-9E6F-EEF8-10E07A299264}"/>
                  </a:ext>
                </a:extLst>
              </xdr:cNvPr>
              <xdr:cNvCxnSpPr/>
            </xdr:nvCxnSpPr>
            <xdr:spPr>
              <a:xfrm>
                <a:off x="7629525" y="3829050"/>
                <a:ext cx="1914525" cy="9525"/>
              </a:xfrm>
              <a:prstGeom prst="line">
                <a:avLst/>
              </a:prstGeom>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126" name="直線コネクタ 125">
                <a:extLst>
                  <a:ext uri="{FF2B5EF4-FFF2-40B4-BE49-F238E27FC236}">
                    <a16:creationId xmlns:a16="http://schemas.microsoft.com/office/drawing/2014/main" id="{5E118ECB-CD7D-6939-3448-0417BB29960C}"/>
                  </a:ext>
                </a:extLst>
              </xdr:cNvPr>
              <xdr:cNvCxnSpPr/>
            </xdr:nvCxnSpPr>
            <xdr:spPr>
              <a:xfrm>
                <a:off x="7629525" y="3886200"/>
                <a:ext cx="1914525" cy="9525"/>
              </a:xfrm>
              <a:prstGeom prst="line">
                <a:avLst/>
              </a:prstGeom>
              <a:ln>
                <a:solidFill>
                  <a:srgbClr val="0099CC"/>
                </a:solidFill>
              </a:ln>
            </xdr:spPr>
            <xdr:style>
              <a:lnRef idx="2">
                <a:schemeClr val="accent1"/>
              </a:lnRef>
              <a:fillRef idx="0">
                <a:schemeClr val="accent1"/>
              </a:fillRef>
              <a:effectRef idx="1">
                <a:schemeClr val="accent1"/>
              </a:effectRef>
              <a:fontRef idx="minor">
                <a:schemeClr val="tx1"/>
              </a:fontRef>
            </xdr:style>
          </xdr:cxnSp>
        </xdr:grpSp>
        <xdr:grpSp>
          <xdr:nvGrpSpPr>
            <xdr:cNvPr id="104" name="グループ化 103">
              <a:extLst>
                <a:ext uri="{FF2B5EF4-FFF2-40B4-BE49-F238E27FC236}">
                  <a16:creationId xmlns:a16="http://schemas.microsoft.com/office/drawing/2014/main" id="{D9F567A0-55D2-772A-3A35-F21834227DAA}"/>
                </a:ext>
              </a:extLst>
            </xdr:cNvPr>
            <xdr:cNvGrpSpPr/>
          </xdr:nvGrpSpPr>
          <xdr:grpSpPr>
            <a:xfrm>
              <a:off x="4456263" y="5725424"/>
              <a:ext cx="2042666" cy="1766976"/>
              <a:chOff x="8329883" y="4663656"/>
              <a:chExt cx="2357528" cy="2150852"/>
            </a:xfrm>
          </xdr:grpSpPr>
          <xdr:grpSp>
            <xdr:nvGrpSpPr>
              <xdr:cNvPr id="106" name="グループ化 105">
                <a:extLst>
                  <a:ext uri="{FF2B5EF4-FFF2-40B4-BE49-F238E27FC236}">
                    <a16:creationId xmlns:a16="http://schemas.microsoft.com/office/drawing/2014/main" id="{7E912DA4-16DC-C3F1-E0AC-889C8E1FEE7A}"/>
                  </a:ext>
                </a:extLst>
              </xdr:cNvPr>
              <xdr:cNvGrpSpPr/>
            </xdr:nvGrpSpPr>
            <xdr:grpSpPr>
              <a:xfrm>
                <a:off x="8329883" y="4663656"/>
                <a:ext cx="1226029" cy="1585463"/>
                <a:chOff x="10082124" y="5364553"/>
                <a:chExt cx="1226029" cy="1585463"/>
              </a:xfrm>
            </xdr:grpSpPr>
            <xdr:grpSp>
              <xdr:nvGrpSpPr>
                <xdr:cNvPr id="119" name="グループ化 118">
                  <a:extLst>
                    <a:ext uri="{FF2B5EF4-FFF2-40B4-BE49-F238E27FC236}">
                      <a16:creationId xmlns:a16="http://schemas.microsoft.com/office/drawing/2014/main" id="{8DAFC5CA-1AB8-A43B-C6E6-B573BEEBC644}"/>
                    </a:ext>
                  </a:extLst>
                </xdr:cNvPr>
                <xdr:cNvGrpSpPr/>
              </xdr:nvGrpSpPr>
              <xdr:grpSpPr>
                <a:xfrm>
                  <a:off x="10082124" y="5364553"/>
                  <a:ext cx="1226029" cy="1585463"/>
                  <a:chOff x="7620000" y="3695700"/>
                  <a:chExt cx="1924050" cy="2209800"/>
                </a:xfrm>
                <a:solidFill>
                  <a:schemeClr val="bg1"/>
                </a:solidFill>
              </xdr:grpSpPr>
              <xdr:sp macro="" textlink="">
                <xdr:nvSpPr>
                  <xdr:cNvPr id="121" name="正方形/長方形 120">
                    <a:extLst>
                      <a:ext uri="{FF2B5EF4-FFF2-40B4-BE49-F238E27FC236}">
                        <a16:creationId xmlns:a16="http://schemas.microsoft.com/office/drawing/2014/main" id="{F3B5A3E2-E283-628D-526C-D4431AB2D3BE}"/>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22" name="直線コネクタ 121">
                    <a:extLst>
                      <a:ext uri="{FF2B5EF4-FFF2-40B4-BE49-F238E27FC236}">
                        <a16:creationId xmlns:a16="http://schemas.microsoft.com/office/drawing/2014/main" id="{FFA29F25-2145-EAEF-AEF6-1CE9ACF159CB}"/>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123" name="直線コネクタ 122">
                    <a:extLst>
                      <a:ext uri="{FF2B5EF4-FFF2-40B4-BE49-F238E27FC236}">
                        <a16:creationId xmlns:a16="http://schemas.microsoft.com/office/drawing/2014/main" id="{FC99B562-9442-C940-72C7-FFAF87CA7BBA}"/>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120" name="雲 119">
                  <a:extLst>
                    <a:ext uri="{FF2B5EF4-FFF2-40B4-BE49-F238E27FC236}">
                      <a16:creationId xmlns:a16="http://schemas.microsoft.com/office/drawing/2014/main" id="{44E69278-FB02-835D-49F0-47150B233DCF}"/>
                    </a:ext>
                  </a:extLst>
                </xdr:cNvPr>
                <xdr:cNvSpPr/>
              </xdr:nvSpPr>
              <xdr:spPr>
                <a:xfrm>
                  <a:off x="10171984" y="6317051"/>
                  <a:ext cx="1033373" cy="557123"/>
                </a:xfrm>
                <a:prstGeom prst="cloud">
                  <a:avLst/>
                </a:prstGeom>
                <a:solidFill>
                  <a:schemeClr val="bg1">
                    <a:lumMod val="85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nvGrpSpPr>
              <xdr:cNvPr id="107" name="グループ化 106">
                <a:extLst>
                  <a:ext uri="{FF2B5EF4-FFF2-40B4-BE49-F238E27FC236}">
                    <a16:creationId xmlns:a16="http://schemas.microsoft.com/office/drawing/2014/main" id="{F8998479-C304-1AC9-EE07-E72184CA52AB}"/>
                  </a:ext>
                </a:extLst>
              </xdr:cNvPr>
              <xdr:cNvGrpSpPr/>
            </xdr:nvGrpSpPr>
            <xdr:grpSpPr>
              <a:xfrm>
                <a:off x="8895632" y="4896928"/>
                <a:ext cx="1226029" cy="1585463"/>
                <a:chOff x="10082124" y="5364553"/>
                <a:chExt cx="1226029" cy="1585463"/>
              </a:xfrm>
            </xdr:grpSpPr>
            <xdr:grpSp>
              <xdr:nvGrpSpPr>
                <xdr:cNvPr id="114" name="グループ化 113">
                  <a:extLst>
                    <a:ext uri="{FF2B5EF4-FFF2-40B4-BE49-F238E27FC236}">
                      <a16:creationId xmlns:a16="http://schemas.microsoft.com/office/drawing/2014/main" id="{E5BA7FD3-D0B6-FF11-4BF3-73C758E7F00F}"/>
                    </a:ext>
                  </a:extLst>
                </xdr:cNvPr>
                <xdr:cNvGrpSpPr/>
              </xdr:nvGrpSpPr>
              <xdr:grpSpPr>
                <a:xfrm>
                  <a:off x="10082124" y="5364553"/>
                  <a:ext cx="1226029" cy="1585463"/>
                  <a:chOff x="7620000" y="3695700"/>
                  <a:chExt cx="1924050" cy="2209800"/>
                </a:xfrm>
                <a:solidFill>
                  <a:schemeClr val="bg1"/>
                </a:solidFill>
              </xdr:grpSpPr>
              <xdr:sp macro="" textlink="">
                <xdr:nvSpPr>
                  <xdr:cNvPr id="116" name="正方形/長方形 115">
                    <a:extLst>
                      <a:ext uri="{FF2B5EF4-FFF2-40B4-BE49-F238E27FC236}">
                        <a16:creationId xmlns:a16="http://schemas.microsoft.com/office/drawing/2014/main" id="{949184D2-FB93-D82C-C945-807D95B9D6D5}"/>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17" name="直線コネクタ 116">
                    <a:extLst>
                      <a:ext uri="{FF2B5EF4-FFF2-40B4-BE49-F238E27FC236}">
                        <a16:creationId xmlns:a16="http://schemas.microsoft.com/office/drawing/2014/main" id="{B234E9C3-42CD-CF6B-C776-64A93BE0F80C}"/>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118" name="直線コネクタ 117">
                    <a:extLst>
                      <a:ext uri="{FF2B5EF4-FFF2-40B4-BE49-F238E27FC236}">
                        <a16:creationId xmlns:a16="http://schemas.microsoft.com/office/drawing/2014/main" id="{462C0060-B85A-C9E8-3C2C-3E467964F1B5}"/>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115" name="雲 114">
                  <a:extLst>
                    <a:ext uri="{FF2B5EF4-FFF2-40B4-BE49-F238E27FC236}">
                      <a16:creationId xmlns:a16="http://schemas.microsoft.com/office/drawing/2014/main" id="{907CC743-0B16-715C-B4C3-513F35E716C3}"/>
                    </a:ext>
                  </a:extLst>
                </xdr:cNvPr>
                <xdr:cNvSpPr/>
              </xdr:nvSpPr>
              <xdr:spPr>
                <a:xfrm>
                  <a:off x="10171984" y="6317051"/>
                  <a:ext cx="1033373" cy="557123"/>
                </a:xfrm>
                <a:prstGeom prst="cloud">
                  <a:avLst/>
                </a:prstGeom>
                <a:solidFill>
                  <a:schemeClr val="bg1">
                    <a:lumMod val="85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nvGrpSpPr>
              <xdr:cNvPr id="108" name="グループ化 107">
                <a:extLst>
                  <a:ext uri="{FF2B5EF4-FFF2-40B4-BE49-F238E27FC236}">
                    <a16:creationId xmlns:a16="http://schemas.microsoft.com/office/drawing/2014/main" id="{D87534AE-EBB4-8193-AEEA-5D1FD5C41E2A}"/>
                  </a:ext>
                </a:extLst>
              </xdr:cNvPr>
              <xdr:cNvGrpSpPr/>
            </xdr:nvGrpSpPr>
            <xdr:grpSpPr>
              <a:xfrm>
                <a:off x="9461382" y="5229045"/>
                <a:ext cx="1226029" cy="1585463"/>
                <a:chOff x="10082124" y="5364553"/>
                <a:chExt cx="1226029" cy="1585463"/>
              </a:xfrm>
            </xdr:grpSpPr>
            <xdr:grpSp>
              <xdr:nvGrpSpPr>
                <xdr:cNvPr id="109" name="グループ化 108">
                  <a:extLst>
                    <a:ext uri="{FF2B5EF4-FFF2-40B4-BE49-F238E27FC236}">
                      <a16:creationId xmlns:a16="http://schemas.microsoft.com/office/drawing/2014/main" id="{20E5DB26-23C0-EE6C-D0BB-849B696A5B37}"/>
                    </a:ext>
                  </a:extLst>
                </xdr:cNvPr>
                <xdr:cNvGrpSpPr/>
              </xdr:nvGrpSpPr>
              <xdr:grpSpPr>
                <a:xfrm>
                  <a:off x="10082124" y="5364553"/>
                  <a:ext cx="1226029" cy="1585463"/>
                  <a:chOff x="7620000" y="3695700"/>
                  <a:chExt cx="1924050" cy="2209800"/>
                </a:xfrm>
                <a:solidFill>
                  <a:schemeClr val="bg1"/>
                </a:solidFill>
              </xdr:grpSpPr>
              <xdr:sp macro="" textlink="">
                <xdr:nvSpPr>
                  <xdr:cNvPr id="111" name="正方形/長方形 110">
                    <a:extLst>
                      <a:ext uri="{FF2B5EF4-FFF2-40B4-BE49-F238E27FC236}">
                        <a16:creationId xmlns:a16="http://schemas.microsoft.com/office/drawing/2014/main" id="{84863F81-7FC1-6799-ECB9-6F7AFE52C0FF}"/>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12" name="直線コネクタ 111">
                    <a:extLst>
                      <a:ext uri="{FF2B5EF4-FFF2-40B4-BE49-F238E27FC236}">
                        <a16:creationId xmlns:a16="http://schemas.microsoft.com/office/drawing/2014/main" id="{0AD49F99-D091-5972-A7ED-78FF4EEB1A53}"/>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113" name="直線コネクタ 112">
                    <a:extLst>
                      <a:ext uri="{FF2B5EF4-FFF2-40B4-BE49-F238E27FC236}">
                        <a16:creationId xmlns:a16="http://schemas.microsoft.com/office/drawing/2014/main" id="{F742767C-AC1C-4275-40DF-781671EF4CAE}"/>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110" name="雲 109">
                  <a:extLst>
                    <a:ext uri="{FF2B5EF4-FFF2-40B4-BE49-F238E27FC236}">
                      <a16:creationId xmlns:a16="http://schemas.microsoft.com/office/drawing/2014/main" id="{073C69EC-FDD5-CD4A-15D3-25EADF5F0096}"/>
                    </a:ext>
                  </a:extLst>
                </xdr:cNvPr>
                <xdr:cNvSpPr/>
              </xdr:nvSpPr>
              <xdr:spPr>
                <a:xfrm>
                  <a:off x="10171984" y="6317051"/>
                  <a:ext cx="1033373" cy="557123"/>
                </a:xfrm>
                <a:prstGeom prst="cloud">
                  <a:avLst/>
                </a:prstGeom>
                <a:solidFill>
                  <a:schemeClr val="bg1">
                    <a:lumMod val="85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grpSp>
        <xdr:sp macro="" textlink="">
          <xdr:nvSpPr>
            <xdr:cNvPr id="105" name="テキスト ボックス 104">
              <a:extLst>
                <a:ext uri="{FF2B5EF4-FFF2-40B4-BE49-F238E27FC236}">
                  <a16:creationId xmlns:a16="http://schemas.microsoft.com/office/drawing/2014/main" id="{8A070DB8-0A38-BCF1-D654-5A66BE000C75}"/>
                </a:ext>
              </a:extLst>
            </xdr:cNvPr>
            <xdr:cNvSpPr txBox="1"/>
          </xdr:nvSpPr>
          <xdr:spPr>
            <a:xfrm>
              <a:off x="4213646" y="5129125"/>
              <a:ext cx="1860509" cy="6195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900" b="1" kern="1200"/>
                <a:t>2025/10/31</a:t>
              </a:r>
            </a:p>
            <a:p>
              <a:r>
                <a:rPr kumimoji="1" lang="en-US" altLang="ja-JP" sz="900" b="1" kern="1200"/>
                <a:t>No.2</a:t>
              </a:r>
              <a:r>
                <a:rPr kumimoji="1" lang="ja-JP" altLang="en-US" sz="900" b="1" kern="1200"/>
                <a:t>　吹付材</a:t>
              </a:r>
              <a:endParaRPr kumimoji="1" lang="en-US" altLang="ja-JP" sz="900" b="1" kern="1200"/>
            </a:p>
            <a:p>
              <a:r>
                <a:rPr kumimoji="1" lang="ja-JP" altLang="en-US" sz="900" b="1" kern="1200"/>
                <a:t>○○マンション　</a:t>
              </a:r>
              <a:r>
                <a:rPr kumimoji="1" lang="en-US" altLang="ja-JP" sz="900" b="1" kern="1200"/>
                <a:t>101</a:t>
              </a:r>
              <a:r>
                <a:rPr kumimoji="1" lang="ja-JP" altLang="en-US" sz="900" b="1" kern="1200"/>
                <a:t>号室　天井</a:t>
              </a:r>
              <a:endParaRPr kumimoji="1" lang="en-US" altLang="ja-JP" sz="900" b="1" kern="1200"/>
            </a:p>
          </xdr:txBody>
        </xdr:sp>
      </xdr:grpSp>
      <xdr:sp macro="" textlink="">
        <xdr:nvSpPr>
          <xdr:cNvPr id="100" name="テキスト ボックス 99">
            <a:extLst>
              <a:ext uri="{FF2B5EF4-FFF2-40B4-BE49-F238E27FC236}">
                <a16:creationId xmlns:a16="http://schemas.microsoft.com/office/drawing/2014/main" id="{04215DFF-0F2B-D571-5E4B-61EB2C7DA638}"/>
              </a:ext>
            </a:extLst>
          </xdr:cNvPr>
          <xdr:cNvSpPr txBox="1"/>
        </xdr:nvSpPr>
        <xdr:spPr>
          <a:xfrm>
            <a:off x="8631446" y="7302800"/>
            <a:ext cx="466794" cy="6410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kern="1200"/>
              <a:t>2-3</a:t>
            </a:r>
          </a:p>
          <a:p>
            <a:r>
              <a:rPr kumimoji="1" lang="ja-JP" altLang="en-US" sz="1100" kern="1200"/>
              <a:t>南面</a:t>
            </a:r>
          </a:p>
        </xdr:txBody>
      </xdr:sp>
      <xdr:sp macro="" textlink="">
        <xdr:nvSpPr>
          <xdr:cNvPr id="101" name="テキスト ボックス 100">
            <a:extLst>
              <a:ext uri="{FF2B5EF4-FFF2-40B4-BE49-F238E27FC236}">
                <a16:creationId xmlns:a16="http://schemas.microsoft.com/office/drawing/2014/main" id="{B2259283-D39D-3429-A6F7-C54AEEC36CC4}"/>
              </a:ext>
            </a:extLst>
          </xdr:cNvPr>
          <xdr:cNvSpPr txBox="1"/>
        </xdr:nvSpPr>
        <xdr:spPr>
          <a:xfrm>
            <a:off x="8104696" y="7024778"/>
            <a:ext cx="466794" cy="6333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kern="1200"/>
              <a:t>2-2</a:t>
            </a:r>
          </a:p>
          <a:p>
            <a:r>
              <a:rPr kumimoji="1" lang="ja-JP" altLang="en-US" sz="1100" kern="1200"/>
              <a:t>北面</a:t>
            </a:r>
          </a:p>
        </xdr:txBody>
      </xdr:sp>
      <xdr:sp macro="" textlink="">
        <xdr:nvSpPr>
          <xdr:cNvPr id="102" name="テキスト ボックス 101">
            <a:extLst>
              <a:ext uri="{FF2B5EF4-FFF2-40B4-BE49-F238E27FC236}">
                <a16:creationId xmlns:a16="http://schemas.microsoft.com/office/drawing/2014/main" id="{1F5BC46C-32EB-DD42-FCFC-BFABB287C5A3}"/>
              </a:ext>
            </a:extLst>
          </xdr:cNvPr>
          <xdr:cNvSpPr txBox="1"/>
        </xdr:nvSpPr>
        <xdr:spPr>
          <a:xfrm>
            <a:off x="7581541" y="6806062"/>
            <a:ext cx="466794" cy="6234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kern="1200"/>
              <a:t>2-1</a:t>
            </a:r>
          </a:p>
          <a:p>
            <a:r>
              <a:rPr kumimoji="1" lang="ja-JP" altLang="en-US" sz="1100" kern="1200"/>
              <a:t>西面</a:t>
            </a:r>
            <a:endParaRPr kumimoji="1" lang="en-US" altLang="ja-JP" sz="1100" kern="1200"/>
          </a:p>
        </xdr:txBody>
      </xdr:sp>
    </xdr:grpSp>
    <xdr:clientData/>
  </xdr:twoCellAnchor>
  <xdr:twoCellAnchor editAs="oneCell">
    <xdr:from>
      <xdr:col>11</xdr:col>
      <xdr:colOff>411193</xdr:colOff>
      <xdr:row>21</xdr:row>
      <xdr:rowOff>197691</xdr:rowOff>
    </xdr:from>
    <xdr:to>
      <xdr:col>12</xdr:col>
      <xdr:colOff>42772</xdr:colOff>
      <xdr:row>23</xdr:row>
      <xdr:rowOff>8986</xdr:rowOff>
    </xdr:to>
    <xdr:pic>
      <xdr:nvPicPr>
        <xdr:cNvPr id="127" name="グラフィックス 126" descr="警告 単色塗りつぶし">
          <a:extLst>
            <a:ext uri="{FF2B5EF4-FFF2-40B4-BE49-F238E27FC236}">
              <a16:creationId xmlns:a16="http://schemas.microsoft.com/office/drawing/2014/main" id="{4DCD9984-EC0A-497D-AC46-71873FDF90E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7954993" y="5388816"/>
          <a:ext cx="317379" cy="306595"/>
        </a:xfrm>
        <a:prstGeom prst="rect">
          <a:avLst/>
        </a:prstGeom>
      </xdr:spPr>
    </xdr:pic>
    <xdr:clientData/>
  </xdr:twoCellAnchor>
  <xdr:twoCellAnchor>
    <xdr:from>
      <xdr:col>11</xdr:col>
      <xdr:colOff>246625</xdr:colOff>
      <xdr:row>24</xdr:row>
      <xdr:rowOff>101364</xdr:rowOff>
    </xdr:from>
    <xdr:to>
      <xdr:col>13</xdr:col>
      <xdr:colOff>581922</xdr:colOff>
      <xdr:row>31</xdr:row>
      <xdr:rowOff>1</xdr:rowOff>
    </xdr:to>
    <xdr:grpSp>
      <xdr:nvGrpSpPr>
        <xdr:cNvPr id="128" name="グループ化 127">
          <a:extLst>
            <a:ext uri="{FF2B5EF4-FFF2-40B4-BE49-F238E27FC236}">
              <a16:creationId xmlns:a16="http://schemas.microsoft.com/office/drawing/2014/main" id="{2F5768D4-6ECC-4ECE-AF04-C4977D9FA45A}"/>
            </a:ext>
          </a:extLst>
        </xdr:cNvPr>
        <xdr:cNvGrpSpPr/>
      </xdr:nvGrpSpPr>
      <xdr:grpSpPr>
        <a:xfrm>
          <a:off x="7790425" y="6035439"/>
          <a:ext cx="1706897" cy="1575037"/>
          <a:chOff x="7758795" y="6130869"/>
          <a:chExt cx="1701146" cy="1605948"/>
        </a:xfrm>
      </xdr:grpSpPr>
      <xdr:grpSp>
        <xdr:nvGrpSpPr>
          <xdr:cNvPr id="129" name="グループ化 128">
            <a:extLst>
              <a:ext uri="{FF2B5EF4-FFF2-40B4-BE49-F238E27FC236}">
                <a16:creationId xmlns:a16="http://schemas.microsoft.com/office/drawing/2014/main" id="{E572662B-A085-8338-FBF3-449F61023B0B}"/>
              </a:ext>
            </a:extLst>
          </xdr:cNvPr>
          <xdr:cNvGrpSpPr/>
        </xdr:nvGrpSpPr>
        <xdr:grpSpPr>
          <a:xfrm>
            <a:off x="8053732" y="6329452"/>
            <a:ext cx="1088570" cy="1116203"/>
            <a:chOff x="9869215" y="7580586"/>
            <a:chExt cx="1394919" cy="1391963"/>
          </a:xfrm>
        </xdr:grpSpPr>
        <xdr:pic>
          <xdr:nvPicPr>
            <xdr:cNvPr id="131" name="図 130">
              <a:extLst>
                <a:ext uri="{FF2B5EF4-FFF2-40B4-BE49-F238E27FC236}">
                  <a16:creationId xmlns:a16="http://schemas.microsoft.com/office/drawing/2014/main" id="{A860065D-5EA9-EE14-51DA-71D21539AF32}"/>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9869215" y="7580586"/>
              <a:ext cx="1394919" cy="1391963"/>
            </a:xfrm>
            <a:prstGeom prst="rect">
              <a:avLst/>
            </a:prstGeom>
          </xdr:spPr>
        </xdr:pic>
        <xdr:sp macro="" textlink="">
          <xdr:nvSpPr>
            <xdr:cNvPr id="132" name="雲 131">
              <a:extLst>
                <a:ext uri="{FF2B5EF4-FFF2-40B4-BE49-F238E27FC236}">
                  <a16:creationId xmlns:a16="http://schemas.microsoft.com/office/drawing/2014/main" id="{529B43F6-ADA8-AF2D-F4FF-B452D8AE0816}"/>
                </a:ext>
              </a:extLst>
            </xdr:cNvPr>
            <xdr:cNvSpPr/>
          </xdr:nvSpPr>
          <xdr:spPr>
            <a:xfrm>
              <a:off x="10247586" y="8374245"/>
              <a:ext cx="618108" cy="314874"/>
            </a:xfrm>
            <a:prstGeom prst="cloud">
              <a:avLst/>
            </a:prstGeom>
            <a:solidFill>
              <a:schemeClr val="bg1">
                <a:lumMod val="85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sp macro="" textlink="">
        <xdr:nvSpPr>
          <xdr:cNvPr id="130" name="&quot;禁止&quot;マーク 129">
            <a:extLst>
              <a:ext uri="{FF2B5EF4-FFF2-40B4-BE49-F238E27FC236}">
                <a16:creationId xmlns:a16="http://schemas.microsoft.com/office/drawing/2014/main" id="{7C2B40E0-C2A7-B42C-FBC8-B6AF47187E2C}"/>
              </a:ext>
            </a:extLst>
          </xdr:cNvPr>
          <xdr:cNvSpPr/>
        </xdr:nvSpPr>
        <xdr:spPr>
          <a:xfrm>
            <a:off x="7758795" y="6130869"/>
            <a:ext cx="1701146" cy="1605948"/>
          </a:xfrm>
          <a:prstGeom prst="noSmoking">
            <a:avLst>
              <a:gd name="adj" fmla="val 7232"/>
            </a:avLst>
          </a:prstGeom>
          <a:solidFill>
            <a:srgbClr val="FF0000">
              <a:alpha val="50196"/>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grpSp>
    <xdr:clientData/>
  </xdr:twoCellAnchor>
  <xdr:twoCellAnchor>
    <xdr:from>
      <xdr:col>17</xdr:col>
      <xdr:colOff>237280</xdr:colOff>
      <xdr:row>24</xdr:row>
      <xdr:rowOff>83037</xdr:rowOff>
    </xdr:from>
    <xdr:to>
      <xdr:col>19</xdr:col>
      <xdr:colOff>572577</xdr:colOff>
      <xdr:row>30</xdr:row>
      <xdr:rowOff>224292</xdr:rowOff>
    </xdr:to>
    <xdr:grpSp>
      <xdr:nvGrpSpPr>
        <xdr:cNvPr id="133" name="グループ化 132">
          <a:extLst>
            <a:ext uri="{FF2B5EF4-FFF2-40B4-BE49-F238E27FC236}">
              <a16:creationId xmlns:a16="http://schemas.microsoft.com/office/drawing/2014/main" id="{546EF47A-B9DD-4A3F-B361-E169D0C11528}"/>
            </a:ext>
          </a:extLst>
        </xdr:cNvPr>
        <xdr:cNvGrpSpPr/>
      </xdr:nvGrpSpPr>
      <xdr:grpSpPr>
        <a:xfrm>
          <a:off x="11895880" y="6017112"/>
          <a:ext cx="1706897" cy="1579530"/>
          <a:chOff x="11846997" y="6112542"/>
          <a:chExt cx="1701146" cy="1605948"/>
        </a:xfrm>
      </xdr:grpSpPr>
      <xdr:grpSp>
        <xdr:nvGrpSpPr>
          <xdr:cNvPr id="134" name="グループ化 133">
            <a:extLst>
              <a:ext uri="{FF2B5EF4-FFF2-40B4-BE49-F238E27FC236}">
                <a16:creationId xmlns:a16="http://schemas.microsoft.com/office/drawing/2014/main" id="{8BE61161-E7A6-6659-4608-6CF95D791EF0}"/>
              </a:ext>
            </a:extLst>
          </xdr:cNvPr>
          <xdr:cNvGrpSpPr/>
        </xdr:nvGrpSpPr>
        <xdr:grpSpPr>
          <a:xfrm>
            <a:off x="11988419" y="6261461"/>
            <a:ext cx="1287924" cy="1084441"/>
            <a:chOff x="12582911" y="5578125"/>
            <a:chExt cx="1828405" cy="1539530"/>
          </a:xfrm>
        </xdr:grpSpPr>
        <xdr:grpSp>
          <xdr:nvGrpSpPr>
            <xdr:cNvPr id="136" name="グループ化 135">
              <a:extLst>
                <a:ext uri="{FF2B5EF4-FFF2-40B4-BE49-F238E27FC236}">
                  <a16:creationId xmlns:a16="http://schemas.microsoft.com/office/drawing/2014/main" id="{07ACD77F-A40C-C355-BFA0-49A92DBECD16}"/>
                </a:ext>
              </a:extLst>
            </xdr:cNvPr>
            <xdr:cNvGrpSpPr/>
          </xdr:nvGrpSpPr>
          <xdr:grpSpPr>
            <a:xfrm>
              <a:off x="13524253" y="5948592"/>
              <a:ext cx="887063" cy="1159216"/>
              <a:chOff x="10533336" y="5587891"/>
              <a:chExt cx="1056727" cy="1298542"/>
            </a:xfrm>
          </xdr:grpSpPr>
          <xdr:grpSp>
            <xdr:nvGrpSpPr>
              <xdr:cNvPr id="140" name="グループ化 139">
                <a:extLst>
                  <a:ext uri="{FF2B5EF4-FFF2-40B4-BE49-F238E27FC236}">
                    <a16:creationId xmlns:a16="http://schemas.microsoft.com/office/drawing/2014/main" id="{687C8CC5-3779-6468-5F8D-CF62D9CD6956}"/>
                  </a:ext>
                </a:extLst>
              </xdr:cNvPr>
              <xdr:cNvGrpSpPr/>
            </xdr:nvGrpSpPr>
            <xdr:grpSpPr>
              <a:xfrm>
                <a:off x="10533336" y="5587891"/>
                <a:ext cx="1056727" cy="1298542"/>
                <a:chOff x="7620000" y="3695700"/>
                <a:chExt cx="1924050" cy="2209800"/>
              </a:xfrm>
              <a:solidFill>
                <a:schemeClr val="bg1"/>
              </a:solidFill>
            </xdr:grpSpPr>
            <xdr:sp macro="" textlink="">
              <xdr:nvSpPr>
                <xdr:cNvPr id="142" name="正方形/長方形 141">
                  <a:extLst>
                    <a:ext uri="{FF2B5EF4-FFF2-40B4-BE49-F238E27FC236}">
                      <a16:creationId xmlns:a16="http://schemas.microsoft.com/office/drawing/2014/main" id="{DC6E8122-F06A-E98C-D055-B96101397A55}"/>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43" name="直線コネクタ 142">
                  <a:extLst>
                    <a:ext uri="{FF2B5EF4-FFF2-40B4-BE49-F238E27FC236}">
                      <a16:creationId xmlns:a16="http://schemas.microsoft.com/office/drawing/2014/main" id="{EF4EDF27-66A1-DE33-6500-B817C9DDE6C9}"/>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144" name="直線コネクタ 143">
                  <a:extLst>
                    <a:ext uri="{FF2B5EF4-FFF2-40B4-BE49-F238E27FC236}">
                      <a16:creationId xmlns:a16="http://schemas.microsoft.com/office/drawing/2014/main" id="{E2DCCFA1-CDB7-05AF-6A31-0883CE50A568}"/>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141" name="雲 140">
                <a:extLst>
                  <a:ext uri="{FF2B5EF4-FFF2-40B4-BE49-F238E27FC236}">
                    <a16:creationId xmlns:a16="http://schemas.microsoft.com/office/drawing/2014/main" id="{37C8D56C-60B5-5D7E-678A-DCD577205F5F}"/>
                  </a:ext>
                </a:extLst>
              </xdr:cNvPr>
              <xdr:cNvSpPr/>
            </xdr:nvSpPr>
            <xdr:spPr>
              <a:xfrm>
                <a:off x="10742886" y="6482383"/>
                <a:ext cx="615481" cy="314874"/>
              </a:xfrm>
              <a:prstGeom prst="cloud">
                <a:avLst/>
              </a:prstGeom>
              <a:solidFill>
                <a:schemeClr val="bg1">
                  <a:lumMod val="85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pic>
          <xdr:nvPicPr>
            <xdr:cNvPr id="137" name="グラフィックス 136" descr="釘 枠線">
              <a:extLst>
                <a:ext uri="{FF2B5EF4-FFF2-40B4-BE49-F238E27FC236}">
                  <a16:creationId xmlns:a16="http://schemas.microsoft.com/office/drawing/2014/main" id="{8BAB2E0E-109F-E82A-C5F3-D6B142CBA9A1}"/>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12582911" y="6011989"/>
              <a:ext cx="507897" cy="542424"/>
            </a:xfrm>
            <a:prstGeom prst="rect">
              <a:avLst/>
            </a:prstGeom>
          </xdr:spPr>
        </xdr:pic>
        <xdr:pic>
          <xdr:nvPicPr>
            <xdr:cNvPr id="138" name="グラフィックス 137" descr="ドキュメント 枠線">
              <a:extLst>
                <a:ext uri="{FF2B5EF4-FFF2-40B4-BE49-F238E27FC236}">
                  <a16:creationId xmlns:a16="http://schemas.microsoft.com/office/drawing/2014/main" id="{C4882308-598C-4ED9-673F-F7DE6B8DFEFA}"/>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12759095" y="6276747"/>
              <a:ext cx="776138" cy="840908"/>
            </a:xfrm>
            <a:prstGeom prst="rect">
              <a:avLst/>
            </a:prstGeom>
          </xdr:spPr>
        </xdr:pic>
        <xdr:sp macro="" textlink="">
          <xdr:nvSpPr>
            <xdr:cNvPr id="139" name="矢印: 環状 138">
              <a:extLst>
                <a:ext uri="{FF2B5EF4-FFF2-40B4-BE49-F238E27FC236}">
                  <a16:creationId xmlns:a16="http://schemas.microsoft.com/office/drawing/2014/main" id="{2F952939-6701-B16F-00DF-EA723DA1F15B}"/>
                </a:ext>
              </a:extLst>
            </xdr:cNvPr>
            <xdr:cNvSpPr/>
          </xdr:nvSpPr>
          <xdr:spPr>
            <a:xfrm>
              <a:off x="13110355" y="5578125"/>
              <a:ext cx="747848" cy="667040"/>
            </a:xfrm>
            <a:prstGeom prst="circularArrow">
              <a:avLst/>
            </a:prstGeom>
            <a:solidFill>
              <a:schemeClr val="bg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grpSp>
      <xdr:sp macro="" textlink="">
        <xdr:nvSpPr>
          <xdr:cNvPr id="135" name="&quot;禁止&quot;マーク 134">
            <a:extLst>
              <a:ext uri="{FF2B5EF4-FFF2-40B4-BE49-F238E27FC236}">
                <a16:creationId xmlns:a16="http://schemas.microsoft.com/office/drawing/2014/main" id="{C9F38D94-A963-EDFC-4763-431596790995}"/>
              </a:ext>
            </a:extLst>
          </xdr:cNvPr>
          <xdr:cNvSpPr/>
        </xdr:nvSpPr>
        <xdr:spPr>
          <a:xfrm>
            <a:off x="11846997" y="6112542"/>
            <a:ext cx="1701146" cy="1605948"/>
          </a:xfrm>
          <a:prstGeom prst="noSmoking">
            <a:avLst>
              <a:gd name="adj" fmla="val 7232"/>
            </a:avLst>
          </a:prstGeom>
          <a:solidFill>
            <a:srgbClr val="FF0000">
              <a:alpha val="50196"/>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grpSp>
    <xdr:clientData/>
  </xdr:twoCellAnchor>
  <xdr:twoCellAnchor>
    <xdr:from>
      <xdr:col>18</xdr:col>
      <xdr:colOff>87285</xdr:colOff>
      <xdr:row>35</xdr:row>
      <xdr:rowOff>57270</xdr:rowOff>
    </xdr:from>
    <xdr:to>
      <xdr:col>19</xdr:col>
      <xdr:colOff>521024</xdr:colOff>
      <xdr:row>39</xdr:row>
      <xdr:rowOff>169957</xdr:rowOff>
    </xdr:to>
    <xdr:grpSp>
      <xdr:nvGrpSpPr>
        <xdr:cNvPr id="145" name="グループ化 144">
          <a:extLst>
            <a:ext uri="{FF2B5EF4-FFF2-40B4-BE49-F238E27FC236}">
              <a16:creationId xmlns:a16="http://schemas.microsoft.com/office/drawing/2014/main" id="{783B0C7B-50B9-4548-9697-9399A53E21D6}"/>
            </a:ext>
          </a:extLst>
        </xdr:cNvPr>
        <xdr:cNvGrpSpPr/>
      </xdr:nvGrpSpPr>
      <xdr:grpSpPr>
        <a:xfrm>
          <a:off x="12431685" y="8620245"/>
          <a:ext cx="1119539" cy="1065187"/>
          <a:chOff x="8027376" y="5694485"/>
          <a:chExt cx="1517334" cy="1311518"/>
        </a:xfrm>
      </xdr:grpSpPr>
      <xdr:grpSp>
        <xdr:nvGrpSpPr>
          <xdr:cNvPr id="146" name="グループ化 145">
            <a:extLst>
              <a:ext uri="{FF2B5EF4-FFF2-40B4-BE49-F238E27FC236}">
                <a16:creationId xmlns:a16="http://schemas.microsoft.com/office/drawing/2014/main" id="{576ED8AB-31AB-4F41-03C7-FB4891F55162}"/>
              </a:ext>
            </a:extLst>
          </xdr:cNvPr>
          <xdr:cNvGrpSpPr/>
        </xdr:nvGrpSpPr>
        <xdr:grpSpPr>
          <a:xfrm>
            <a:off x="8027376" y="5694485"/>
            <a:ext cx="1059354" cy="1311518"/>
            <a:chOff x="8316057" y="5748704"/>
            <a:chExt cx="1065216" cy="1329103"/>
          </a:xfrm>
        </xdr:grpSpPr>
        <xdr:grpSp>
          <xdr:nvGrpSpPr>
            <xdr:cNvPr id="149" name="グループ化 148">
              <a:extLst>
                <a:ext uri="{FF2B5EF4-FFF2-40B4-BE49-F238E27FC236}">
                  <a16:creationId xmlns:a16="http://schemas.microsoft.com/office/drawing/2014/main" id="{DAA6168F-EBC7-9C5B-A61C-3153CD373CC3}"/>
                </a:ext>
              </a:extLst>
            </xdr:cNvPr>
            <xdr:cNvGrpSpPr/>
          </xdr:nvGrpSpPr>
          <xdr:grpSpPr>
            <a:xfrm>
              <a:off x="8316057" y="5748704"/>
              <a:ext cx="1065216" cy="1318616"/>
              <a:chOff x="10082124" y="5364553"/>
              <a:chExt cx="1226029" cy="1585463"/>
            </a:xfrm>
          </xdr:grpSpPr>
          <xdr:grpSp>
            <xdr:nvGrpSpPr>
              <xdr:cNvPr id="151" name="グループ化 150">
                <a:extLst>
                  <a:ext uri="{FF2B5EF4-FFF2-40B4-BE49-F238E27FC236}">
                    <a16:creationId xmlns:a16="http://schemas.microsoft.com/office/drawing/2014/main" id="{D93FAFDE-7247-36EF-FC8E-14EA95F7EA0E}"/>
                  </a:ext>
                </a:extLst>
              </xdr:cNvPr>
              <xdr:cNvGrpSpPr/>
            </xdr:nvGrpSpPr>
            <xdr:grpSpPr>
              <a:xfrm>
                <a:off x="10082124" y="5364553"/>
                <a:ext cx="1226029" cy="1585463"/>
                <a:chOff x="7620000" y="3695700"/>
                <a:chExt cx="1924050" cy="2209800"/>
              </a:xfrm>
              <a:solidFill>
                <a:schemeClr val="bg1"/>
              </a:solidFill>
            </xdr:grpSpPr>
            <xdr:sp macro="" textlink="">
              <xdr:nvSpPr>
                <xdr:cNvPr id="153" name="正方形/長方形 152">
                  <a:extLst>
                    <a:ext uri="{FF2B5EF4-FFF2-40B4-BE49-F238E27FC236}">
                      <a16:creationId xmlns:a16="http://schemas.microsoft.com/office/drawing/2014/main" id="{D5BAB6DA-D11A-D47B-0B33-13B7EE830F92}"/>
                    </a:ext>
                  </a:extLst>
                </xdr:cNvPr>
                <xdr:cNvSpPr/>
              </xdr:nvSpPr>
              <xdr:spPr>
                <a:xfrm>
                  <a:off x="7620000" y="3695700"/>
                  <a:ext cx="1924050" cy="2209800"/>
                </a:xfrm>
                <a:prstGeom prst="rect">
                  <a:avLst/>
                </a:prstGeom>
                <a:grp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54" name="直線コネクタ 153">
                  <a:extLst>
                    <a:ext uri="{FF2B5EF4-FFF2-40B4-BE49-F238E27FC236}">
                      <a16:creationId xmlns:a16="http://schemas.microsoft.com/office/drawing/2014/main" id="{6A22A17E-F459-0E75-7150-CC56BF632788}"/>
                    </a:ext>
                  </a:extLst>
                </xdr:cNvPr>
                <xdr:cNvCxnSpPr/>
              </xdr:nvCxnSpPr>
              <xdr:spPr>
                <a:xfrm>
                  <a:off x="7629525" y="3829050"/>
                  <a:ext cx="1914525" cy="9525"/>
                </a:xfrm>
                <a:prstGeom prst="line">
                  <a:avLst/>
                </a:prstGeom>
                <a:grpFill/>
                <a:ln>
                  <a:solidFill>
                    <a:srgbClr val="FF00FF"/>
                  </a:solidFill>
                </a:ln>
              </xdr:spPr>
              <xdr:style>
                <a:lnRef idx="2">
                  <a:schemeClr val="accent1"/>
                </a:lnRef>
                <a:fillRef idx="0">
                  <a:schemeClr val="accent1"/>
                </a:fillRef>
                <a:effectRef idx="1">
                  <a:schemeClr val="accent1"/>
                </a:effectRef>
                <a:fontRef idx="minor">
                  <a:schemeClr val="tx1"/>
                </a:fontRef>
              </xdr:style>
            </xdr:cxnSp>
            <xdr:cxnSp macro="">
              <xdr:nvCxnSpPr>
                <xdr:cNvPr id="155" name="直線コネクタ 154">
                  <a:extLst>
                    <a:ext uri="{FF2B5EF4-FFF2-40B4-BE49-F238E27FC236}">
                      <a16:creationId xmlns:a16="http://schemas.microsoft.com/office/drawing/2014/main" id="{A5707B1F-509B-B9C5-EE26-0AA8D75150B0}"/>
                    </a:ext>
                  </a:extLst>
                </xdr:cNvPr>
                <xdr:cNvCxnSpPr/>
              </xdr:nvCxnSpPr>
              <xdr:spPr>
                <a:xfrm>
                  <a:off x="7629525" y="3886200"/>
                  <a:ext cx="1914525" cy="9525"/>
                </a:xfrm>
                <a:prstGeom prst="line">
                  <a:avLst/>
                </a:prstGeom>
                <a:grpFill/>
                <a:ln>
                  <a:solidFill>
                    <a:srgbClr val="0099CC"/>
                  </a:solidFill>
                </a:ln>
              </xdr:spPr>
              <xdr:style>
                <a:lnRef idx="2">
                  <a:schemeClr val="accent1"/>
                </a:lnRef>
                <a:fillRef idx="0">
                  <a:schemeClr val="accent1"/>
                </a:fillRef>
                <a:effectRef idx="1">
                  <a:schemeClr val="accent1"/>
                </a:effectRef>
                <a:fontRef idx="minor">
                  <a:schemeClr val="tx1"/>
                </a:fontRef>
              </xdr:style>
            </xdr:cxnSp>
          </xdr:grpSp>
          <xdr:sp macro="" textlink="">
            <xdr:nvSpPr>
              <xdr:cNvPr id="152" name="雲 151">
                <a:extLst>
                  <a:ext uri="{FF2B5EF4-FFF2-40B4-BE49-F238E27FC236}">
                    <a16:creationId xmlns:a16="http://schemas.microsoft.com/office/drawing/2014/main" id="{FDCCA4C8-F95A-57FB-5760-D6D50565FBA5}"/>
                  </a:ext>
                </a:extLst>
              </xdr:cNvPr>
              <xdr:cNvSpPr/>
            </xdr:nvSpPr>
            <xdr:spPr>
              <a:xfrm>
                <a:off x="10171984" y="6317051"/>
                <a:ext cx="1033373" cy="557123"/>
              </a:xfrm>
              <a:prstGeom prst="cloud">
                <a:avLst/>
              </a:prstGeom>
              <a:solidFill>
                <a:schemeClr val="bg1">
                  <a:lumMod val="85000"/>
                </a:schemeClr>
              </a:solidFill>
              <a:ln>
                <a:solidFill>
                  <a:schemeClr val="bg2">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sp macro="" textlink="">
          <xdr:nvSpPr>
            <xdr:cNvPr id="150" name="正方形/長方形 159">
              <a:extLst>
                <a:ext uri="{FF2B5EF4-FFF2-40B4-BE49-F238E27FC236}">
                  <a16:creationId xmlns:a16="http://schemas.microsoft.com/office/drawing/2014/main" id="{E4AD73B6-FEF2-BFD0-F84A-3BA15B2CB8D0}"/>
                </a:ext>
              </a:extLst>
            </xdr:cNvPr>
            <xdr:cNvSpPr/>
          </xdr:nvSpPr>
          <xdr:spPr>
            <a:xfrm>
              <a:off x="8323386" y="6397649"/>
              <a:ext cx="1055076" cy="680158"/>
            </a:xfrm>
            <a:custGeom>
              <a:avLst/>
              <a:gdLst>
                <a:gd name="connsiteX0" fmla="*/ 0 w 1062404"/>
                <a:gd name="connsiteY0" fmla="*/ 0 h 674077"/>
                <a:gd name="connsiteX1" fmla="*/ 1062404 w 1062404"/>
                <a:gd name="connsiteY1" fmla="*/ 0 h 674077"/>
                <a:gd name="connsiteX2" fmla="*/ 1062404 w 1062404"/>
                <a:gd name="connsiteY2" fmla="*/ 674077 h 674077"/>
                <a:gd name="connsiteX3" fmla="*/ 0 w 1062404"/>
                <a:gd name="connsiteY3" fmla="*/ 674077 h 674077"/>
                <a:gd name="connsiteX4" fmla="*/ 0 w 1062404"/>
                <a:gd name="connsiteY4" fmla="*/ 0 h 674077"/>
                <a:gd name="connsiteX0" fmla="*/ 0 w 1062404"/>
                <a:gd name="connsiteY0" fmla="*/ 0 h 674077"/>
                <a:gd name="connsiteX1" fmla="*/ 622789 w 1062404"/>
                <a:gd name="connsiteY1" fmla="*/ 293077 h 674077"/>
                <a:gd name="connsiteX2" fmla="*/ 1062404 w 1062404"/>
                <a:gd name="connsiteY2" fmla="*/ 674077 h 674077"/>
                <a:gd name="connsiteX3" fmla="*/ 0 w 1062404"/>
                <a:gd name="connsiteY3" fmla="*/ 674077 h 674077"/>
                <a:gd name="connsiteX4" fmla="*/ 0 w 1062404"/>
                <a:gd name="connsiteY4" fmla="*/ 0 h 674077"/>
                <a:gd name="connsiteX0" fmla="*/ 0 w 1062404"/>
                <a:gd name="connsiteY0" fmla="*/ 0 h 674077"/>
                <a:gd name="connsiteX1" fmla="*/ 622789 w 1062404"/>
                <a:gd name="connsiteY1" fmla="*/ 293077 h 674077"/>
                <a:gd name="connsiteX2" fmla="*/ 1062404 w 1062404"/>
                <a:gd name="connsiteY2" fmla="*/ 674077 h 674077"/>
                <a:gd name="connsiteX3" fmla="*/ 0 w 1062404"/>
                <a:gd name="connsiteY3" fmla="*/ 674077 h 674077"/>
                <a:gd name="connsiteX4" fmla="*/ 0 w 1062404"/>
                <a:gd name="connsiteY4" fmla="*/ 0 h 674077"/>
                <a:gd name="connsiteX0" fmla="*/ 0 w 1099039"/>
                <a:gd name="connsiteY0" fmla="*/ 0 h 674077"/>
                <a:gd name="connsiteX1" fmla="*/ 1099039 w 1099039"/>
                <a:gd name="connsiteY1" fmla="*/ 95250 h 674077"/>
                <a:gd name="connsiteX2" fmla="*/ 1062404 w 1099039"/>
                <a:gd name="connsiteY2" fmla="*/ 674077 h 674077"/>
                <a:gd name="connsiteX3" fmla="*/ 0 w 1099039"/>
                <a:gd name="connsiteY3" fmla="*/ 674077 h 674077"/>
                <a:gd name="connsiteX4" fmla="*/ 0 w 1099039"/>
                <a:gd name="connsiteY4" fmla="*/ 0 h 674077"/>
                <a:gd name="connsiteX0" fmla="*/ 0 w 1099039"/>
                <a:gd name="connsiteY0" fmla="*/ 0 h 674077"/>
                <a:gd name="connsiteX1" fmla="*/ 1099039 w 1099039"/>
                <a:gd name="connsiteY1" fmla="*/ 95250 h 674077"/>
                <a:gd name="connsiteX2" fmla="*/ 1062404 w 1099039"/>
                <a:gd name="connsiteY2" fmla="*/ 674077 h 674077"/>
                <a:gd name="connsiteX3" fmla="*/ 0 w 1099039"/>
                <a:gd name="connsiteY3" fmla="*/ 674077 h 674077"/>
                <a:gd name="connsiteX4" fmla="*/ 0 w 1099039"/>
                <a:gd name="connsiteY4" fmla="*/ 0 h 674077"/>
                <a:gd name="connsiteX0" fmla="*/ 0 w 1099039"/>
                <a:gd name="connsiteY0" fmla="*/ 0 h 674077"/>
                <a:gd name="connsiteX1" fmla="*/ 1099039 w 1099039"/>
                <a:gd name="connsiteY1" fmla="*/ 95250 h 674077"/>
                <a:gd name="connsiteX2" fmla="*/ 1062404 w 1099039"/>
                <a:gd name="connsiteY2" fmla="*/ 674077 h 674077"/>
                <a:gd name="connsiteX3" fmla="*/ 0 w 1099039"/>
                <a:gd name="connsiteY3" fmla="*/ 674077 h 674077"/>
                <a:gd name="connsiteX4" fmla="*/ 0 w 1099039"/>
                <a:gd name="connsiteY4" fmla="*/ 0 h 674077"/>
                <a:gd name="connsiteX0" fmla="*/ 0 w 1099039"/>
                <a:gd name="connsiteY0" fmla="*/ 13706 h 687783"/>
                <a:gd name="connsiteX1" fmla="*/ 449941 w 1099039"/>
                <a:gd name="connsiteY1" fmla="*/ 253378 h 687783"/>
                <a:gd name="connsiteX2" fmla="*/ 1099039 w 1099039"/>
                <a:gd name="connsiteY2" fmla="*/ 108956 h 687783"/>
                <a:gd name="connsiteX3" fmla="*/ 1062404 w 1099039"/>
                <a:gd name="connsiteY3" fmla="*/ 687783 h 687783"/>
                <a:gd name="connsiteX4" fmla="*/ 0 w 1099039"/>
                <a:gd name="connsiteY4" fmla="*/ 687783 h 687783"/>
                <a:gd name="connsiteX5" fmla="*/ 0 w 1099039"/>
                <a:gd name="connsiteY5" fmla="*/ 13706 h 687783"/>
                <a:gd name="connsiteX0" fmla="*/ 0 w 1099039"/>
                <a:gd name="connsiteY0" fmla="*/ 13706 h 687783"/>
                <a:gd name="connsiteX1" fmla="*/ 427813 w 1099039"/>
                <a:gd name="connsiteY1" fmla="*/ 253378 h 687783"/>
                <a:gd name="connsiteX2" fmla="*/ 1099039 w 1099039"/>
                <a:gd name="connsiteY2" fmla="*/ 108956 h 687783"/>
                <a:gd name="connsiteX3" fmla="*/ 1062404 w 1099039"/>
                <a:gd name="connsiteY3" fmla="*/ 687783 h 687783"/>
                <a:gd name="connsiteX4" fmla="*/ 0 w 1099039"/>
                <a:gd name="connsiteY4" fmla="*/ 687783 h 687783"/>
                <a:gd name="connsiteX5" fmla="*/ 0 w 1099039"/>
                <a:gd name="connsiteY5" fmla="*/ 13706 h 687783"/>
                <a:gd name="connsiteX0" fmla="*/ 0 w 1099039"/>
                <a:gd name="connsiteY0" fmla="*/ 13706 h 695273"/>
                <a:gd name="connsiteX1" fmla="*/ 427813 w 1099039"/>
                <a:gd name="connsiteY1" fmla="*/ 253378 h 695273"/>
                <a:gd name="connsiteX2" fmla="*/ 1099039 w 1099039"/>
                <a:gd name="connsiteY2" fmla="*/ 108956 h 695273"/>
                <a:gd name="connsiteX3" fmla="*/ 1092933 w 1099039"/>
                <a:gd name="connsiteY3" fmla="*/ 695273 h 695273"/>
                <a:gd name="connsiteX4" fmla="*/ 0 w 1099039"/>
                <a:gd name="connsiteY4" fmla="*/ 687783 h 695273"/>
                <a:gd name="connsiteX5" fmla="*/ 0 w 1099039"/>
                <a:gd name="connsiteY5" fmla="*/ 13706 h 69527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99039" h="695273">
                  <a:moveTo>
                    <a:pt x="0" y="13706"/>
                  </a:moveTo>
                  <a:cubicBezTo>
                    <a:pt x="92201" y="-67433"/>
                    <a:pt x="244640" y="237503"/>
                    <a:pt x="427813" y="253378"/>
                  </a:cubicBezTo>
                  <a:cubicBezTo>
                    <a:pt x="610986" y="269253"/>
                    <a:pt x="1014173" y="27817"/>
                    <a:pt x="1099039" y="108956"/>
                  </a:cubicBezTo>
                  <a:cubicBezTo>
                    <a:pt x="1097004" y="304395"/>
                    <a:pt x="1094968" y="499834"/>
                    <a:pt x="1092933" y="695273"/>
                  </a:cubicBezTo>
                  <a:lnTo>
                    <a:pt x="0" y="687783"/>
                  </a:lnTo>
                  <a:lnTo>
                    <a:pt x="0" y="13706"/>
                  </a:lnTo>
                  <a:close/>
                </a:path>
              </a:pathLst>
            </a:custGeom>
            <a:solidFill>
              <a:schemeClr val="accent1">
                <a:lumMod val="40000"/>
                <a:lumOff val="60000"/>
                <a:alpha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grpSp>
      <xdr:pic>
        <xdr:nvPicPr>
          <xdr:cNvPr id="147" name="グラフィックス 146" descr="水 単色塗りつぶし">
            <a:extLst>
              <a:ext uri="{FF2B5EF4-FFF2-40B4-BE49-F238E27FC236}">
                <a16:creationId xmlns:a16="http://schemas.microsoft.com/office/drawing/2014/main" id="{5452AFB2-BC97-CAF3-6909-3ED6161F1AAB}"/>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rot="13858500">
            <a:off x="9110666" y="5888796"/>
            <a:ext cx="373691" cy="494397"/>
          </a:xfrm>
          <a:prstGeom prst="rect">
            <a:avLst/>
          </a:prstGeom>
        </xdr:spPr>
      </xdr:pic>
      <xdr:pic>
        <xdr:nvPicPr>
          <xdr:cNvPr id="148" name="グラフィックス 147" descr="水 単色塗りつぶし">
            <a:extLst>
              <a:ext uri="{FF2B5EF4-FFF2-40B4-BE49-F238E27FC236}">
                <a16:creationId xmlns:a16="http://schemas.microsoft.com/office/drawing/2014/main" id="{0D89F809-ACC4-FC1C-01C3-DB5C5BD20790}"/>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rot="16780639">
            <a:off x="9185986" y="6151225"/>
            <a:ext cx="300554" cy="398576"/>
          </a:xfrm>
          <a:prstGeom prst="rect">
            <a:avLst/>
          </a:prstGeom>
        </xdr:spPr>
      </xdr:pic>
    </xdr:grpSp>
    <xdr:clientData/>
  </xdr:twoCellAnchor>
  <xdr:twoCellAnchor>
    <xdr:from>
      <xdr:col>17</xdr:col>
      <xdr:colOff>335766</xdr:colOff>
      <xdr:row>34</xdr:row>
      <xdr:rowOff>10788</xdr:rowOff>
    </xdr:from>
    <xdr:to>
      <xdr:col>19</xdr:col>
      <xdr:colOff>671063</xdr:colOff>
      <xdr:row>40</xdr:row>
      <xdr:rowOff>161029</xdr:rowOff>
    </xdr:to>
    <xdr:sp macro="" textlink="">
      <xdr:nvSpPr>
        <xdr:cNvPr id="156" name="&quot;禁止&quot;マーク 155">
          <a:extLst>
            <a:ext uri="{FF2B5EF4-FFF2-40B4-BE49-F238E27FC236}">
              <a16:creationId xmlns:a16="http://schemas.microsoft.com/office/drawing/2014/main" id="{896CECD9-0D14-4A7E-8AD2-1E0534F04CE2}"/>
            </a:ext>
          </a:extLst>
        </xdr:cNvPr>
        <xdr:cNvSpPr/>
      </xdr:nvSpPr>
      <xdr:spPr>
        <a:xfrm>
          <a:off x="11994366" y="8335638"/>
          <a:ext cx="1706897" cy="1578991"/>
        </a:xfrm>
        <a:prstGeom prst="noSmoking">
          <a:avLst>
            <a:gd name="adj" fmla="val 7232"/>
          </a:avLst>
        </a:prstGeom>
        <a:solidFill>
          <a:srgbClr val="FF0000">
            <a:alpha val="50196"/>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clientData/>
  </xdr:twoCellAnchor>
  <xdr:twoCellAnchor>
    <xdr:from>
      <xdr:col>11</xdr:col>
      <xdr:colOff>273584</xdr:colOff>
      <xdr:row>34</xdr:row>
      <xdr:rowOff>44932</xdr:rowOff>
    </xdr:from>
    <xdr:to>
      <xdr:col>13</xdr:col>
      <xdr:colOff>608881</xdr:colOff>
      <xdr:row>40</xdr:row>
      <xdr:rowOff>195173</xdr:rowOff>
    </xdr:to>
    <xdr:grpSp>
      <xdr:nvGrpSpPr>
        <xdr:cNvPr id="157" name="グループ化 156">
          <a:extLst>
            <a:ext uri="{FF2B5EF4-FFF2-40B4-BE49-F238E27FC236}">
              <a16:creationId xmlns:a16="http://schemas.microsoft.com/office/drawing/2014/main" id="{73C03A71-878A-45CD-80EB-0B3038DAFC71}"/>
            </a:ext>
          </a:extLst>
        </xdr:cNvPr>
        <xdr:cNvGrpSpPr/>
      </xdr:nvGrpSpPr>
      <xdr:grpSpPr>
        <a:xfrm>
          <a:off x="7817384" y="8369782"/>
          <a:ext cx="1706897" cy="1578991"/>
          <a:chOff x="7785754" y="8509602"/>
          <a:chExt cx="1701146" cy="1605948"/>
        </a:xfrm>
      </xdr:grpSpPr>
      <xdr:grpSp>
        <xdr:nvGrpSpPr>
          <xdr:cNvPr id="158" name="グループ化 157">
            <a:extLst>
              <a:ext uri="{FF2B5EF4-FFF2-40B4-BE49-F238E27FC236}">
                <a16:creationId xmlns:a16="http://schemas.microsoft.com/office/drawing/2014/main" id="{C11997D2-7F86-595D-A9DD-1D634E148EC5}"/>
              </a:ext>
            </a:extLst>
          </xdr:cNvPr>
          <xdr:cNvGrpSpPr/>
        </xdr:nvGrpSpPr>
        <xdr:grpSpPr>
          <a:xfrm>
            <a:off x="8010105" y="8759135"/>
            <a:ext cx="1202880" cy="1130323"/>
            <a:chOff x="9907971" y="7767474"/>
            <a:chExt cx="1802219" cy="1624176"/>
          </a:xfrm>
        </xdr:grpSpPr>
        <xdr:pic>
          <xdr:nvPicPr>
            <xdr:cNvPr id="160" name="図 159">
              <a:extLst>
                <a:ext uri="{FF2B5EF4-FFF2-40B4-BE49-F238E27FC236}">
                  <a16:creationId xmlns:a16="http://schemas.microsoft.com/office/drawing/2014/main" id="{4480157C-E76F-3F3C-331F-7D9AA23679C9}"/>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0907439" y="7767474"/>
              <a:ext cx="620111" cy="614691"/>
            </a:xfrm>
            <a:prstGeom prst="rect">
              <a:avLst/>
            </a:prstGeom>
          </xdr:spPr>
        </xdr:pic>
        <xdr:pic>
          <xdr:nvPicPr>
            <xdr:cNvPr id="161" name="図 160">
              <a:extLst>
                <a:ext uri="{FF2B5EF4-FFF2-40B4-BE49-F238E27FC236}">
                  <a16:creationId xmlns:a16="http://schemas.microsoft.com/office/drawing/2014/main" id="{2E585542-7261-E5E9-5D3E-127CD23CD057}"/>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flipH="1">
              <a:off x="10756667" y="8368861"/>
              <a:ext cx="953523" cy="1022789"/>
            </a:xfrm>
            <a:prstGeom prst="rect">
              <a:avLst/>
            </a:prstGeom>
          </xdr:spPr>
        </xdr:pic>
        <xdr:grpSp>
          <xdr:nvGrpSpPr>
            <xdr:cNvPr id="162" name="グループ化 161">
              <a:extLst>
                <a:ext uri="{FF2B5EF4-FFF2-40B4-BE49-F238E27FC236}">
                  <a16:creationId xmlns:a16="http://schemas.microsoft.com/office/drawing/2014/main" id="{7A057A98-536E-3608-9E2A-6E5E8AEFCC08}"/>
                </a:ext>
              </a:extLst>
            </xdr:cNvPr>
            <xdr:cNvGrpSpPr/>
          </xdr:nvGrpSpPr>
          <xdr:grpSpPr>
            <a:xfrm>
              <a:off x="9907971" y="7951077"/>
              <a:ext cx="856592" cy="750639"/>
              <a:chOff x="10057087" y="7817070"/>
              <a:chExt cx="853965" cy="745712"/>
            </a:xfrm>
            <a:solidFill>
              <a:schemeClr val="bg1"/>
            </a:solidFill>
          </xdr:grpSpPr>
          <xdr:sp macro="" textlink="">
            <xdr:nvSpPr>
              <xdr:cNvPr id="163" name="直方体 162">
                <a:extLst>
                  <a:ext uri="{FF2B5EF4-FFF2-40B4-BE49-F238E27FC236}">
                    <a16:creationId xmlns:a16="http://schemas.microsoft.com/office/drawing/2014/main" id="{116413AC-6132-4866-4B06-BAA66751FCA3}"/>
                  </a:ext>
                </a:extLst>
              </xdr:cNvPr>
              <xdr:cNvSpPr/>
            </xdr:nvSpPr>
            <xdr:spPr>
              <a:xfrm rot="4743696">
                <a:off x="10137512" y="7818082"/>
                <a:ext cx="741081" cy="748320"/>
              </a:xfrm>
              <a:prstGeom prst="cube">
                <a:avLst>
                  <a:gd name="adj" fmla="val 9530"/>
                </a:avLst>
              </a:prstGeom>
              <a:grpFill/>
              <a:ln>
                <a:solidFill>
                  <a:schemeClr val="bg2">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164" name="直線コネクタ 163">
                <a:extLst>
                  <a:ext uri="{FF2B5EF4-FFF2-40B4-BE49-F238E27FC236}">
                    <a16:creationId xmlns:a16="http://schemas.microsoft.com/office/drawing/2014/main" id="{0E301570-E2C3-B630-CADF-52E663C78513}"/>
                  </a:ext>
                </a:extLst>
              </xdr:cNvPr>
              <xdr:cNvCxnSpPr/>
            </xdr:nvCxnSpPr>
            <xdr:spPr>
              <a:xfrm>
                <a:off x="10120852" y="8176017"/>
                <a:ext cx="750786" cy="317656"/>
              </a:xfrm>
              <a:prstGeom prst="line">
                <a:avLst/>
              </a:prstGeom>
              <a:grpFill/>
              <a:ln>
                <a:solidFill>
                  <a:schemeClr val="bg2">
                    <a:lumMod val="75000"/>
                  </a:schemeClr>
                </a:solidFill>
              </a:ln>
            </xdr:spPr>
            <xdr:style>
              <a:lnRef idx="2">
                <a:schemeClr val="accent1"/>
              </a:lnRef>
              <a:fillRef idx="0">
                <a:schemeClr val="accent1"/>
              </a:fillRef>
              <a:effectRef idx="1">
                <a:schemeClr val="accent1"/>
              </a:effectRef>
              <a:fontRef idx="minor">
                <a:schemeClr val="tx1"/>
              </a:fontRef>
            </xdr:style>
          </xdr:cxnSp>
          <xdr:cxnSp macro="">
            <xdr:nvCxnSpPr>
              <xdr:cNvPr id="165" name="直線コネクタ 164">
                <a:extLst>
                  <a:ext uri="{FF2B5EF4-FFF2-40B4-BE49-F238E27FC236}">
                    <a16:creationId xmlns:a16="http://schemas.microsoft.com/office/drawing/2014/main" id="{041A5BFB-90C7-0B22-4601-BE5784B42294}"/>
                  </a:ext>
                </a:extLst>
              </xdr:cNvPr>
              <xdr:cNvCxnSpPr/>
            </xdr:nvCxnSpPr>
            <xdr:spPr>
              <a:xfrm>
                <a:off x="10530052" y="7817070"/>
                <a:ext cx="321879" cy="151086"/>
              </a:xfrm>
              <a:prstGeom prst="line">
                <a:avLst/>
              </a:prstGeom>
              <a:grpFill/>
              <a:ln>
                <a:solidFill>
                  <a:schemeClr val="bg2">
                    <a:lumMod val="75000"/>
                  </a:schemeClr>
                </a:solidFill>
              </a:ln>
            </xdr:spPr>
            <xdr:style>
              <a:lnRef idx="2">
                <a:schemeClr val="accent1"/>
              </a:lnRef>
              <a:fillRef idx="0">
                <a:schemeClr val="accent1"/>
              </a:fillRef>
              <a:effectRef idx="1">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5760731D-8AC9-E61E-9A87-BD7A4165340E}"/>
                  </a:ext>
                </a:extLst>
              </xdr:cNvPr>
              <xdr:cNvCxnSpPr>
                <a:endCxn id="163" idx="5"/>
              </xdr:cNvCxnSpPr>
            </xdr:nvCxnSpPr>
            <xdr:spPr>
              <a:xfrm>
                <a:off x="10172043" y="8385613"/>
                <a:ext cx="440992" cy="163737"/>
              </a:xfrm>
              <a:prstGeom prst="line">
                <a:avLst/>
              </a:prstGeom>
              <a:grpFill/>
              <a:ln>
                <a:solidFill>
                  <a:schemeClr val="bg2">
                    <a:lumMod val="75000"/>
                  </a:schemeClr>
                </a:solidFill>
              </a:ln>
            </xdr:spPr>
            <xdr:style>
              <a:lnRef idx="2">
                <a:schemeClr val="accent1"/>
              </a:lnRef>
              <a:fillRef idx="0">
                <a:schemeClr val="accent1"/>
              </a:fillRef>
              <a:effectRef idx="1">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FC3937FA-6AB1-85B4-EB8C-A412179546EE}"/>
                  </a:ext>
                </a:extLst>
              </xdr:cNvPr>
              <xdr:cNvCxnSpPr/>
            </xdr:nvCxnSpPr>
            <xdr:spPr>
              <a:xfrm>
                <a:off x="10074823" y="7913961"/>
                <a:ext cx="836229" cy="461471"/>
              </a:xfrm>
              <a:prstGeom prst="line">
                <a:avLst/>
              </a:prstGeom>
              <a:grpFill/>
              <a:ln>
                <a:solidFill>
                  <a:schemeClr val="bg2">
                    <a:lumMod val="75000"/>
                  </a:schemeClr>
                </a:solidFill>
              </a:ln>
            </xdr:spPr>
            <xdr:style>
              <a:lnRef idx="2">
                <a:schemeClr val="accent1"/>
              </a:lnRef>
              <a:fillRef idx="0">
                <a:schemeClr val="accent1"/>
              </a:fillRef>
              <a:effectRef idx="1">
                <a:schemeClr val="accent1"/>
              </a:effectRef>
              <a:fontRef idx="minor">
                <a:schemeClr val="tx1"/>
              </a:fontRef>
            </xdr:style>
          </xdr:cxnSp>
          <xdr:cxnSp macro="">
            <xdr:nvCxnSpPr>
              <xdr:cNvPr id="168" name="直線コネクタ 167">
                <a:extLst>
                  <a:ext uri="{FF2B5EF4-FFF2-40B4-BE49-F238E27FC236}">
                    <a16:creationId xmlns:a16="http://schemas.microsoft.com/office/drawing/2014/main" id="{EBF5FB63-475C-BC91-9BFA-C265D94ADD6A}"/>
                  </a:ext>
                </a:extLst>
              </xdr:cNvPr>
              <xdr:cNvCxnSpPr>
                <a:endCxn id="163" idx="0"/>
              </xdr:cNvCxnSpPr>
            </xdr:nvCxnSpPr>
            <xdr:spPr>
              <a:xfrm>
                <a:off x="10345466" y="7836447"/>
                <a:ext cx="536649" cy="319468"/>
              </a:xfrm>
              <a:prstGeom prst="line">
                <a:avLst/>
              </a:prstGeom>
              <a:grpFill/>
              <a:ln>
                <a:solidFill>
                  <a:schemeClr val="bg2">
                    <a:lumMod val="75000"/>
                  </a:schemeClr>
                </a:solidFill>
              </a:ln>
            </xdr:spPr>
            <xdr:style>
              <a:lnRef idx="2">
                <a:schemeClr val="accent1"/>
              </a:lnRef>
              <a:fillRef idx="0">
                <a:schemeClr val="accent1"/>
              </a:fillRef>
              <a:effectRef idx="1">
                <a:schemeClr val="accent1"/>
              </a:effectRef>
              <a:fontRef idx="minor">
                <a:schemeClr val="tx1"/>
              </a:fontRef>
            </xdr:style>
          </xdr:cxnSp>
          <xdr:cxnSp macro="">
            <xdr:nvCxnSpPr>
              <xdr:cNvPr id="169" name="直線コネクタ 168">
                <a:extLst>
                  <a:ext uri="{FF2B5EF4-FFF2-40B4-BE49-F238E27FC236}">
                    <a16:creationId xmlns:a16="http://schemas.microsoft.com/office/drawing/2014/main" id="{2F5D7B8C-0440-C26E-998A-CB0C039FED2C}"/>
                  </a:ext>
                </a:extLst>
              </xdr:cNvPr>
              <xdr:cNvCxnSpPr/>
            </xdr:nvCxnSpPr>
            <xdr:spPr>
              <a:xfrm>
                <a:off x="10057087" y="7895897"/>
                <a:ext cx="597775" cy="131379"/>
              </a:xfrm>
              <a:prstGeom prst="line">
                <a:avLst/>
              </a:prstGeom>
              <a:grpFill/>
              <a:ln>
                <a:solidFill>
                  <a:schemeClr val="bg2">
                    <a:lumMod val="75000"/>
                  </a:schemeClr>
                </a:solidFill>
              </a:ln>
            </xdr:spPr>
            <xdr:style>
              <a:lnRef idx="2">
                <a:schemeClr val="accent1"/>
              </a:lnRef>
              <a:fillRef idx="0">
                <a:schemeClr val="accent1"/>
              </a:fillRef>
              <a:effectRef idx="1">
                <a:schemeClr val="accent1"/>
              </a:effectRef>
              <a:fontRef idx="minor">
                <a:schemeClr val="tx1"/>
              </a:fontRef>
            </xdr:style>
          </xdr:cxnSp>
        </xdr:grpSp>
      </xdr:grpSp>
      <xdr:sp macro="" textlink="">
        <xdr:nvSpPr>
          <xdr:cNvPr id="159" name="&quot;禁止&quot;マーク 158">
            <a:extLst>
              <a:ext uri="{FF2B5EF4-FFF2-40B4-BE49-F238E27FC236}">
                <a16:creationId xmlns:a16="http://schemas.microsoft.com/office/drawing/2014/main" id="{59914E3F-5DEF-059C-CA91-627534C23D45}"/>
              </a:ext>
            </a:extLst>
          </xdr:cNvPr>
          <xdr:cNvSpPr/>
        </xdr:nvSpPr>
        <xdr:spPr>
          <a:xfrm>
            <a:off x="7785754" y="8509602"/>
            <a:ext cx="1701146" cy="1605948"/>
          </a:xfrm>
          <a:prstGeom prst="noSmoking">
            <a:avLst>
              <a:gd name="adj" fmla="val 7232"/>
            </a:avLst>
          </a:prstGeom>
          <a:solidFill>
            <a:srgbClr val="FF0000">
              <a:alpha val="50196"/>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grp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2.bin"/><Relationship Id="rId7" Type="http://schemas.openxmlformats.org/officeDocument/2006/relationships/ctrlProp" Target="../ctrlProps/ctrlProp2.xml"/><Relationship Id="rId2" Type="http://schemas.openxmlformats.org/officeDocument/2006/relationships/hyperlink" Target="mailto:Taiyo_customer@etjp.eurofinsasia.com?subject=&#12450;&#12473;&#12505;&#12473;&#12488;&#20998;&#26512;&#20381;&#38972;" TargetMode="External"/><Relationship Id="rId1" Type="http://schemas.openxmlformats.org/officeDocument/2006/relationships/hyperlink" Target="mailto:Taiyo_customer@etjp.eurofinsasia.com?subject=&#12450;&#12473;&#12505;&#12473;&#12488;&#20998;&#26512;&#20381;&#38972;" TargetMode="External"/><Relationship Id="rId6" Type="http://schemas.openxmlformats.org/officeDocument/2006/relationships/ctrlProp" Target="../ctrlProps/ctrlProp1.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2.xml"/><Relationship Id="rId9"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A3E63-71F9-4AF9-82D7-9FEF6248B971}">
  <sheetPr>
    <pageSetUpPr fitToPage="1"/>
  </sheetPr>
  <dimension ref="A1:Z51"/>
  <sheetViews>
    <sheetView showGridLines="0" zoomScale="120" zoomScaleNormal="120" workbookViewId="0">
      <selection activeCell="A2" sqref="A2:O2"/>
    </sheetView>
  </sheetViews>
  <sheetFormatPr defaultColWidth="0" defaultRowHeight="16.5" customHeight="1" zeroHeight="1"/>
  <cols>
    <col min="1" max="15" width="5.75" style="1" customWidth="1"/>
    <col min="16" max="16384" width="5.625" style="1" hidden="1"/>
  </cols>
  <sheetData>
    <row r="1" spans="1:26" ht="30" customHeight="1">
      <c r="O1" s="2" t="s">
        <v>0</v>
      </c>
    </row>
    <row r="2" spans="1:26" ht="27" customHeight="1">
      <c r="A2" s="132" t="s">
        <v>1</v>
      </c>
      <c r="B2" s="132"/>
      <c r="C2" s="132"/>
      <c r="D2" s="132"/>
      <c r="E2" s="132"/>
      <c r="F2" s="132"/>
      <c r="G2" s="132"/>
      <c r="H2" s="132"/>
      <c r="I2" s="132"/>
      <c r="J2" s="132"/>
      <c r="K2" s="132"/>
      <c r="L2" s="132"/>
      <c r="M2" s="132"/>
      <c r="N2" s="132"/>
      <c r="O2" s="132"/>
      <c r="P2" s="3"/>
      <c r="Q2" s="3"/>
      <c r="R2" s="3"/>
      <c r="S2" s="3"/>
      <c r="T2" s="3"/>
      <c r="U2" s="3"/>
      <c r="V2" s="3"/>
      <c r="W2" s="3"/>
      <c r="X2" s="3"/>
      <c r="Y2" s="3"/>
      <c r="Z2" s="3"/>
    </row>
    <row r="3" spans="1:26" ht="6" customHeight="1">
      <c r="A3" s="4"/>
      <c r="B3" s="3"/>
      <c r="C3" s="3"/>
      <c r="D3" s="3"/>
      <c r="E3" s="3"/>
      <c r="F3" s="3"/>
      <c r="G3" s="3"/>
      <c r="H3" s="3"/>
      <c r="I3" s="3"/>
      <c r="J3" s="3"/>
      <c r="K3" s="3"/>
      <c r="L3" s="3"/>
      <c r="M3" s="3"/>
      <c r="N3" s="3"/>
      <c r="O3" s="3"/>
      <c r="P3" s="3"/>
      <c r="Q3" s="3"/>
      <c r="R3" s="3"/>
      <c r="S3" s="3"/>
      <c r="T3" s="3"/>
      <c r="U3" s="3"/>
      <c r="V3" s="3"/>
      <c r="W3" s="3"/>
      <c r="X3" s="3"/>
      <c r="Y3" s="3"/>
      <c r="Z3" s="3"/>
    </row>
    <row r="4" spans="1:26" s="97" customFormat="1" ht="18.75">
      <c r="A4" s="95" t="s">
        <v>197</v>
      </c>
      <c r="B4" s="96"/>
      <c r="C4" s="96"/>
      <c r="D4" s="96"/>
      <c r="E4" s="96"/>
      <c r="F4" s="96"/>
      <c r="G4" s="96"/>
      <c r="H4" s="96"/>
      <c r="I4" s="96"/>
      <c r="J4" s="96"/>
      <c r="K4" s="96"/>
      <c r="L4" s="96"/>
      <c r="M4" s="96"/>
      <c r="N4" s="96"/>
      <c r="O4" s="96"/>
      <c r="P4" s="96"/>
      <c r="Q4" s="96"/>
      <c r="R4" s="96"/>
      <c r="S4" s="96"/>
      <c r="T4" s="96"/>
      <c r="U4" s="96"/>
      <c r="V4" s="96"/>
      <c r="W4" s="96"/>
      <c r="X4" s="96"/>
      <c r="Y4" s="96"/>
      <c r="Z4" s="96"/>
    </row>
    <row r="5" spans="1:26" s="97" customFormat="1" ht="18.75">
      <c r="A5" s="95" t="s">
        <v>198</v>
      </c>
      <c r="B5" s="96"/>
      <c r="C5" s="96"/>
      <c r="D5" s="96"/>
      <c r="E5" s="96"/>
      <c r="F5" s="96"/>
      <c r="G5" s="96"/>
      <c r="H5" s="96"/>
      <c r="I5" s="96"/>
      <c r="J5" s="96"/>
      <c r="K5" s="96"/>
      <c r="L5" s="96"/>
      <c r="M5" s="96"/>
      <c r="N5" s="96"/>
      <c r="O5" s="96"/>
      <c r="P5" s="96"/>
      <c r="Q5" s="96"/>
      <c r="R5" s="96"/>
      <c r="S5" s="96"/>
      <c r="T5" s="96"/>
      <c r="U5" s="96"/>
      <c r="V5" s="96"/>
      <c r="W5" s="96"/>
      <c r="X5" s="96"/>
      <c r="Y5" s="96"/>
      <c r="Z5" s="96"/>
    </row>
    <row r="6" spans="1:26" ht="9" customHeight="1">
      <c r="A6" s="5"/>
      <c r="B6" s="3"/>
      <c r="C6" s="3"/>
      <c r="D6" s="3"/>
      <c r="E6" s="3"/>
      <c r="F6" s="3"/>
      <c r="G6" s="3"/>
      <c r="H6" s="3"/>
      <c r="I6" s="3"/>
      <c r="J6" s="3"/>
      <c r="K6" s="3"/>
      <c r="L6" s="3"/>
      <c r="M6" s="3"/>
      <c r="N6" s="3"/>
      <c r="O6" s="3"/>
      <c r="P6" s="3"/>
      <c r="Q6" s="3"/>
      <c r="R6" s="3"/>
      <c r="S6" s="3"/>
      <c r="T6" s="3"/>
      <c r="U6" s="3"/>
      <c r="V6" s="3"/>
      <c r="W6" s="3"/>
      <c r="X6" s="3"/>
      <c r="Y6" s="3"/>
      <c r="Z6" s="3"/>
    </row>
    <row r="7" spans="1:26">
      <c r="A7" s="5" t="s">
        <v>224</v>
      </c>
      <c r="B7" s="3"/>
      <c r="C7" s="3"/>
      <c r="D7" s="3"/>
      <c r="E7" s="3"/>
      <c r="F7" s="3"/>
      <c r="G7" s="3"/>
      <c r="H7" s="3"/>
      <c r="I7" s="3"/>
      <c r="J7" s="3"/>
      <c r="K7" s="3"/>
      <c r="L7" s="3"/>
      <c r="M7" s="3"/>
      <c r="N7" s="3"/>
      <c r="O7" s="3"/>
      <c r="Q7" s="3"/>
      <c r="R7" s="3"/>
      <c r="S7" s="3"/>
      <c r="T7" s="3"/>
      <c r="U7" s="3"/>
      <c r="V7" s="3"/>
      <c r="W7" s="3"/>
      <c r="X7" s="3"/>
      <c r="Y7" s="3"/>
      <c r="Z7" s="3"/>
    </row>
    <row r="8" spans="1:26">
      <c r="A8" s="6" t="s">
        <v>225</v>
      </c>
      <c r="B8" s="3"/>
      <c r="C8" s="3"/>
      <c r="D8" s="3"/>
      <c r="E8" s="3"/>
      <c r="F8" s="3"/>
      <c r="G8" s="3"/>
      <c r="H8" s="3"/>
      <c r="I8" s="3"/>
      <c r="J8" s="3"/>
      <c r="K8" s="3"/>
      <c r="L8" s="3"/>
      <c r="M8" s="3"/>
      <c r="N8" s="3"/>
      <c r="O8" s="3"/>
      <c r="Q8" s="3"/>
      <c r="R8" s="3"/>
      <c r="S8" s="3"/>
      <c r="T8" s="3"/>
      <c r="U8" s="3"/>
      <c r="V8" s="3"/>
      <c r="W8" s="3"/>
      <c r="X8" s="3"/>
      <c r="Y8" s="3"/>
      <c r="Z8" s="3"/>
    </row>
    <row r="9" spans="1:26">
      <c r="A9" s="5" t="s">
        <v>199</v>
      </c>
      <c r="B9" s="3"/>
      <c r="C9" s="3"/>
      <c r="D9" s="3"/>
      <c r="E9" s="3"/>
      <c r="F9" s="3"/>
      <c r="G9" s="3"/>
      <c r="H9" s="3"/>
      <c r="I9" s="3"/>
      <c r="J9" s="3"/>
      <c r="K9" s="3"/>
      <c r="L9" s="3"/>
      <c r="M9" s="3"/>
      <c r="N9" s="3"/>
      <c r="O9" s="3"/>
      <c r="Q9" s="3"/>
      <c r="R9" s="3"/>
      <c r="S9" s="3"/>
      <c r="T9" s="3"/>
      <c r="U9" s="3"/>
      <c r="V9" s="3"/>
      <c r="W9" s="3"/>
      <c r="X9" s="3"/>
      <c r="Y9" s="3"/>
      <c r="Z9" s="3"/>
    </row>
    <row r="10" spans="1:26">
      <c r="A10" s="5" t="s">
        <v>200</v>
      </c>
      <c r="B10" s="3"/>
      <c r="C10" s="3"/>
      <c r="D10" s="3"/>
      <c r="E10" s="3"/>
      <c r="F10" s="3"/>
      <c r="G10" s="3"/>
      <c r="H10" s="3"/>
      <c r="I10" s="3"/>
      <c r="J10" s="3"/>
      <c r="K10" s="3"/>
      <c r="L10" s="3"/>
      <c r="M10" s="3"/>
      <c r="N10" s="3"/>
      <c r="O10" s="3"/>
      <c r="Q10" s="3"/>
      <c r="R10" s="3"/>
      <c r="S10" s="3"/>
      <c r="T10" s="3"/>
      <c r="U10" s="3"/>
      <c r="V10" s="3"/>
      <c r="W10" s="3"/>
      <c r="X10" s="3"/>
      <c r="Y10" s="3"/>
      <c r="Z10" s="3"/>
    </row>
    <row r="11" spans="1:26">
      <c r="A11" s="5" t="s">
        <v>226</v>
      </c>
      <c r="B11" s="7"/>
      <c r="C11" s="3"/>
      <c r="D11" s="3"/>
      <c r="E11" s="3"/>
      <c r="F11" s="3"/>
      <c r="G11" s="3"/>
      <c r="H11" s="3"/>
      <c r="I11" s="3"/>
      <c r="J11" s="3"/>
      <c r="K11" s="3"/>
      <c r="L11" s="3"/>
      <c r="M11" s="3"/>
      <c r="N11" s="3"/>
      <c r="O11" s="3"/>
      <c r="Q11" s="3"/>
      <c r="R11" s="3"/>
      <c r="S11" s="3"/>
      <c r="T11" s="3"/>
      <c r="U11" s="3"/>
      <c r="V11" s="3"/>
      <c r="W11" s="3"/>
      <c r="X11" s="3"/>
      <c r="Y11" s="3"/>
      <c r="Z11" s="3"/>
    </row>
    <row r="12" spans="1:26">
      <c r="A12" s="6" t="s">
        <v>227</v>
      </c>
      <c r="B12" s="7"/>
      <c r="C12" s="3"/>
      <c r="D12" s="3"/>
      <c r="E12" s="3"/>
      <c r="F12" s="3"/>
      <c r="G12" s="3"/>
      <c r="H12" s="3"/>
      <c r="I12" s="3"/>
      <c r="J12" s="3"/>
      <c r="K12" s="3"/>
      <c r="L12" s="3"/>
      <c r="M12" s="3"/>
      <c r="N12" s="3"/>
      <c r="O12" s="3"/>
      <c r="Q12" s="3"/>
      <c r="R12" s="3"/>
      <c r="S12" s="3"/>
      <c r="T12" s="3"/>
      <c r="U12" s="3"/>
      <c r="V12" s="3"/>
      <c r="W12" s="3"/>
      <c r="X12" s="3"/>
      <c r="Y12" s="3"/>
      <c r="Z12" s="3"/>
    </row>
    <row r="13" spans="1:26">
      <c r="A13" s="5" t="s">
        <v>228</v>
      </c>
      <c r="B13" s="3"/>
      <c r="C13" s="3"/>
      <c r="D13" s="3"/>
      <c r="E13" s="3"/>
      <c r="F13" s="3"/>
      <c r="G13" s="3"/>
      <c r="H13" s="3"/>
      <c r="I13" s="3"/>
      <c r="J13" s="3"/>
      <c r="K13" s="3"/>
      <c r="L13" s="3"/>
      <c r="M13" s="3"/>
      <c r="N13" s="3"/>
      <c r="O13" s="3"/>
      <c r="Q13" s="3"/>
      <c r="R13" s="3"/>
      <c r="S13" s="3"/>
      <c r="T13" s="3"/>
      <c r="U13" s="3"/>
      <c r="V13" s="3"/>
      <c r="W13" s="3"/>
      <c r="X13" s="3"/>
      <c r="Y13" s="3"/>
      <c r="Z13" s="3"/>
    </row>
    <row r="14" spans="1:26">
      <c r="A14" s="6" t="s">
        <v>229</v>
      </c>
      <c r="B14" s="3"/>
      <c r="C14" s="3"/>
      <c r="D14" s="3"/>
      <c r="E14" s="3"/>
      <c r="F14" s="3"/>
      <c r="G14" s="3"/>
      <c r="H14" s="3"/>
      <c r="I14" s="3"/>
      <c r="J14" s="3"/>
      <c r="K14" s="3"/>
      <c r="L14" s="3"/>
      <c r="M14" s="3"/>
      <c r="N14" s="3"/>
      <c r="O14" s="3"/>
      <c r="Q14" s="3"/>
      <c r="R14" s="3"/>
      <c r="S14" s="3"/>
      <c r="T14" s="3"/>
      <c r="U14" s="3"/>
      <c r="V14" s="3"/>
      <c r="W14" s="3"/>
      <c r="X14" s="3"/>
      <c r="Y14" s="3"/>
      <c r="Z14" s="3"/>
    </row>
    <row r="15" spans="1:26">
      <c r="A15" s="5" t="s">
        <v>201</v>
      </c>
      <c r="B15" s="3"/>
      <c r="C15" s="3"/>
      <c r="D15" s="3"/>
      <c r="E15" s="3"/>
      <c r="F15" s="3"/>
      <c r="G15" s="3"/>
      <c r="H15" s="3"/>
      <c r="I15" s="3"/>
      <c r="J15" s="3"/>
      <c r="K15" s="3"/>
      <c r="L15" s="3"/>
      <c r="M15" s="3"/>
      <c r="N15" s="3"/>
      <c r="O15" s="3"/>
      <c r="Q15" s="3"/>
      <c r="R15" s="3"/>
      <c r="S15" s="3"/>
      <c r="T15" s="3"/>
      <c r="U15" s="3"/>
      <c r="V15" s="3"/>
      <c r="W15" s="3"/>
      <c r="X15" s="3"/>
      <c r="Y15" s="3"/>
      <c r="Z15" s="3"/>
    </row>
    <row r="16" spans="1:26" ht="17.25" customHeight="1">
      <c r="A16" s="5" t="s">
        <v>202</v>
      </c>
      <c r="B16" s="3"/>
      <c r="C16" s="3"/>
      <c r="D16" s="3"/>
      <c r="E16" s="3"/>
      <c r="F16" s="3"/>
      <c r="G16" s="3"/>
      <c r="H16" s="3"/>
      <c r="I16" s="3"/>
      <c r="J16" s="3"/>
      <c r="K16" s="3"/>
      <c r="L16" s="3"/>
      <c r="M16" s="3"/>
      <c r="N16" s="3"/>
      <c r="O16" s="3"/>
      <c r="Q16" s="3"/>
      <c r="R16" s="3"/>
      <c r="S16" s="3"/>
      <c r="T16" s="3"/>
      <c r="U16" s="3"/>
      <c r="V16" s="3"/>
      <c r="W16" s="3"/>
      <c r="X16" s="3"/>
      <c r="Y16" s="3"/>
      <c r="Z16" s="3"/>
    </row>
    <row r="17" spans="1:26" ht="17.25" customHeight="1">
      <c r="A17" s="5" t="s">
        <v>203</v>
      </c>
      <c r="B17" s="3"/>
      <c r="C17" s="3"/>
      <c r="D17" s="3"/>
      <c r="E17" s="3"/>
      <c r="F17" s="3"/>
      <c r="G17" s="3"/>
      <c r="H17" s="3"/>
      <c r="I17" s="3"/>
      <c r="J17" s="3"/>
      <c r="K17" s="3"/>
      <c r="L17" s="3"/>
      <c r="M17" s="3"/>
      <c r="N17" s="3"/>
      <c r="O17" s="3"/>
      <c r="Q17" s="3"/>
      <c r="R17" s="3"/>
      <c r="S17" s="3"/>
      <c r="T17" s="3"/>
      <c r="U17" s="3"/>
      <c r="V17" s="3"/>
      <c r="W17" s="3"/>
      <c r="X17" s="3"/>
      <c r="Y17" s="3"/>
      <c r="Z17" s="3"/>
    </row>
    <row r="18" spans="1:26">
      <c r="A18" s="5" t="s">
        <v>204</v>
      </c>
      <c r="B18" s="3"/>
      <c r="C18" s="3"/>
      <c r="D18" s="3"/>
      <c r="E18" s="3"/>
      <c r="F18" s="3"/>
      <c r="G18" s="3"/>
      <c r="H18" s="3"/>
      <c r="I18" s="3"/>
      <c r="J18" s="3"/>
      <c r="K18" s="3"/>
      <c r="L18" s="3"/>
      <c r="M18" s="3"/>
      <c r="N18" s="3"/>
      <c r="O18" s="3"/>
      <c r="Q18" s="3"/>
      <c r="R18" s="3"/>
      <c r="S18" s="3"/>
      <c r="T18" s="3"/>
      <c r="U18" s="3"/>
      <c r="V18" s="3"/>
      <c r="W18" s="3"/>
      <c r="X18" s="3"/>
      <c r="Y18" s="3"/>
      <c r="Z18" s="3"/>
    </row>
    <row r="19" spans="1:26">
      <c r="A19" s="5" t="s">
        <v>205</v>
      </c>
      <c r="B19" s="3"/>
      <c r="C19" s="3"/>
      <c r="D19" s="3"/>
      <c r="E19" s="3"/>
      <c r="F19" s="3"/>
      <c r="G19" s="3"/>
      <c r="H19" s="3"/>
      <c r="I19" s="3"/>
      <c r="J19" s="3"/>
      <c r="K19" s="3"/>
      <c r="L19" s="3"/>
      <c r="M19" s="3"/>
      <c r="N19" s="3"/>
      <c r="O19" s="3"/>
      <c r="Q19" s="3"/>
      <c r="R19" s="3"/>
      <c r="S19" s="3"/>
      <c r="U19" s="3"/>
      <c r="V19" s="3"/>
      <c r="W19" s="3"/>
      <c r="X19" s="3"/>
      <c r="Y19" s="3"/>
      <c r="Z19" s="3"/>
    </row>
    <row r="20" spans="1:26">
      <c r="A20" s="5" t="s">
        <v>206</v>
      </c>
      <c r="B20" s="3"/>
      <c r="C20" s="3"/>
      <c r="D20" s="3"/>
      <c r="E20" s="3"/>
      <c r="F20" s="3"/>
      <c r="G20" s="3"/>
      <c r="H20" s="3"/>
      <c r="I20" s="3"/>
      <c r="J20" s="3"/>
      <c r="K20" s="3"/>
      <c r="L20" s="3"/>
      <c r="M20" s="3"/>
      <c r="N20" s="3"/>
      <c r="O20" s="3"/>
      <c r="Q20" s="3"/>
      <c r="R20" s="3"/>
      <c r="S20" s="3"/>
      <c r="U20" s="3"/>
      <c r="V20" s="3"/>
      <c r="W20" s="3"/>
      <c r="X20" s="3"/>
      <c r="Y20" s="3"/>
      <c r="Z20" s="3"/>
    </row>
    <row r="21" spans="1:26">
      <c r="A21" s="5" t="s">
        <v>230</v>
      </c>
      <c r="B21" s="3"/>
      <c r="C21" s="3"/>
      <c r="D21" s="3"/>
      <c r="E21" s="3"/>
      <c r="F21" s="3"/>
      <c r="G21" s="3"/>
      <c r="H21" s="3"/>
      <c r="I21" s="3"/>
      <c r="J21" s="3"/>
      <c r="K21" s="3"/>
      <c r="L21" s="3"/>
      <c r="M21" s="3"/>
      <c r="N21" s="3"/>
      <c r="O21" s="3"/>
      <c r="Q21" s="3"/>
      <c r="R21" s="3"/>
      <c r="S21" s="3"/>
      <c r="U21" s="3"/>
      <c r="V21" s="3"/>
      <c r="W21" s="3"/>
      <c r="X21" s="3"/>
      <c r="Y21" s="3"/>
      <c r="Z21" s="3"/>
    </row>
    <row r="22" spans="1:26">
      <c r="A22" s="5" t="s">
        <v>231</v>
      </c>
      <c r="B22" s="3"/>
      <c r="C22" s="3"/>
      <c r="D22" s="3"/>
      <c r="E22" s="3"/>
      <c r="F22" s="3"/>
      <c r="G22" s="3"/>
      <c r="H22" s="3"/>
      <c r="I22" s="3"/>
      <c r="J22" s="3"/>
      <c r="K22" s="3"/>
      <c r="L22" s="3"/>
      <c r="M22" s="3"/>
      <c r="N22" s="3"/>
      <c r="O22" s="3"/>
      <c r="Q22" s="3"/>
      <c r="R22" s="3"/>
      <c r="S22" s="3"/>
      <c r="U22" s="3"/>
      <c r="V22" s="3"/>
      <c r="W22" s="3"/>
      <c r="X22" s="3"/>
      <c r="Y22" s="3"/>
      <c r="Z22" s="3"/>
    </row>
    <row r="23" spans="1:26">
      <c r="A23" s="5" t="s">
        <v>232</v>
      </c>
      <c r="B23" s="3"/>
      <c r="C23" s="3"/>
      <c r="D23" s="3"/>
      <c r="E23" s="3"/>
      <c r="F23" s="3"/>
      <c r="G23" s="3"/>
      <c r="H23" s="3"/>
      <c r="I23" s="3"/>
      <c r="J23" s="3"/>
      <c r="K23" s="3"/>
      <c r="L23" s="3"/>
      <c r="M23" s="3"/>
      <c r="N23" s="3"/>
      <c r="O23" s="3"/>
      <c r="Q23" s="3"/>
      <c r="R23" s="3"/>
      <c r="S23" s="3"/>
      <c r="U23" s="3"/>
      <c r="V23" s="3"/>
      <c r="W23" s="3"/>
      <c r="X23" s="3"/>
      <c r="Y23" s="3"/>
      <c r="Z23" s="3"/>
    </row>
    <row r="24" spans="1:26">
      <c r="A24" s="5" t="s">
        <v>207</v>
      </c>
      <c r="B24" s="8"/>
      <c r="C24" s="8"/>
      <c r="D24" s="8"/>
      <c r="E24" s="8"/>
      <c r="F24" s="8"/>
      <c r="G24" s="8"/>
      <c r="H24" s="8"/>
      <c r="I24" s="8"/>
      <c r="J24" s="8"/>
      <c r="K24" s="8"/>
      <c r="L24" s="8"/>
      <c r="M24" s="8"/>
      <c r="N24" s="8"/>
      <c r="O24" s="8"/>
      <c r="R24" s="3"/>
      <c r="S24" s="3"/>
      <c r="U24" s="3"/>
      <c r="V24" s="3"/>
      <c r="W24" s="3"/>
      <c r="X24" s="3"/>
      <c r="Y24" s="3"/>
      <c r="Z24" s="3"/>
    </row>
    <row r="25" spans="1:26">
      <c r="A25" s="5" t="s">
        <v>208</v>
      </c>
      <c r="B25" s="3"/>
      <c r="C25" s="3"/>
      <c r="D25" s="3"/>
      <c r="E25" s="3"/>
      <c r="F25" s="3"/>
      <c r="G25" s="3"/>
      <c r="H25" s="3"/>
      <c r="I25" s="3"/>
      <c r="J25" s="3"/>
      <c r="K25" s="3"/>
      <c r="L25" s="3"/>
      <c r="M25" s="3"/>
      <c r="N25" s="3"/>
      <c r="O25" s="3"/>
      <c r="Q25" s="3"/>
      <c r="R25" s="3"/>
      <c r="S25" s="3"/>
      <c r="U25" s="3"/>
      <c r="V25" s="3"/>
      <c r="W25" s="3"/>
      <c r="X25" s="3"/>
      <c r="Z25" s="3"/>
    </row>
    <row r="26" spans="1:26">
      <c r="A26" s="5" t="s">
        <v>209</v>
      </c>
      <c r="B26" s="3"/>
      <c r="C26" s="3"/>
      <c r="D26" s="3"/>
      <c r="E26" s="3"/>
      <c r="F26" s="3"/>
      <c r="G26" s="3"/>
      <c r="H26" s="3"/>
      <c r="I26" s="3"/>
      <c r="J26" s="3"/>
      <c r="K26" s="3"/>
      <c r="L26" s="3"/>
      <c r="M26" s="3"/>
      <c r="N26" s="3"/>
      <c r="O26" s="3"/>
      <c r="Q26" s="3"/>
      <c r="R26" s="3"/>
      <c r="S26" s="3"/>
      <c r="T26" s="3"/>
      <c r="U26" s="3"/>
      <c r="V26" s="3"/>
      <c r="W26" s="3"/>
      <c r="X26" s="3"/>
      <c r="Y26" s="3"/>
      <c r="Z26" s="3"/>
    </row>
    <row r="27" spans="1:26">
      <c r="A27" s="9" t="s">
        <v>276</v>
      </c>
      <c r="B27" s="3"/>
      <c r="C27" s="3"/>
      <c r="D27" s="3"/>
      <c r="E27" s="3"/>
      <c r="F27" s="3"/>
      <c r="G27" s="3"/>
      <c r="H27" s="3"/>
      <c r="I27" s="3"/>
      <c r="J27" s="3"/>
      <c r="K27" s="3"/>
      <c r="L27" s="3"/>
      <c r="M27" s="3"/>
      <c r="N27" s="3"/>
      <c r="O27" s="3"/>
      <c r="Q27" s="3"/>
      <c r="R27" s="3"/>
      <c r="S27" s="3"/>
      <c r="T27" s="3"/>
      <c r="U27" s="3"/>
      <c r="V27" s="3"/>
      <c r="W27" s="3"/>
      <c r="X27" s="3"/>
      <c r="Y27" s="3"/>
      <c r="Z27" s="3"/>
    </row>
    <row r="28" spans="1:26">
      <c r="A28" s="9" t="s">
        <v>277</v>
      </c>
      <c r="B28" s="3"/>
      <c r="C28" s="3"/>
      <c r="D28" s="3"/>
      <c r="E28" s="3"/>
      <c r="F28" s="3"/>
      <c r="G28" s="3"/>
      <c r="H28" s="3"/>
      <c r="I28" s="3"/>
      <c r="J28" s="3"/>
      <c r="K28" s="3"/>
      <c r="L28" s="3"/>
      <c r="M28" s="3"/>
      <c r="N28" s="3"/>
      <c r="O28" s="3"/>
      <c r="Q28" s="3"/>
      <c r="R28" s="3"/>
      <c r="S28" s="3"/>
      <c r="T28" s="3"/>
      <c r="U28" s="3"/>
      <c r="V28" s="3"/>
      <c r="W28" s="3"/>
      <c r="X28" s="3"/>
      <c r="Y28" s="3"/>
      <c r="Z28" s="3"/>
    </row>
    <row r="29" spans="1:26" ht="16.5" customHeight="1">
      <c r="C29" s="3"/>
      <c r="D29" s="3"/>
      <c r="E29" s="3"/>
      <c r="F29" s="3"/>
      <c r="G29" s="3"/>
      <c r="H29" s="3"/>
      <c r="I29" s="3"/>
      <c r="J29" s="3"/>
      <c r="K29" s="3"/>
      <c r="L29" s="3"/>
      <c r="M29" s="3"/>
      <c r="N29" s="3"/>
      <c r="O29" s="3"/>
      <c r="Q29" s="3"/>
      <c r="R29" s="3"/>
      <c r="S29" s="3"/>
      <c r="T29" s="3"/>
      <c r="U29" s="3"/>
      <c r="V29" s="3"/>
      <c r="W29" s="3"/>
      <c r="X29" s="3"/>
      <c r="Y29" s="3"/>
      <c r="Z29" s="3"/>
    </row>
    <row r="30" spans="1:26" ht="27" customHeight="1">
      <c r="A30" s="132" t="s">
        <v>2</v>
      </c>
      <c r="B30" s="132"/>
      <c r="C30" s="132"/>
      <c r="D30" s="132"/>
      <c r="E30" s="132"/>
      <c r="F30" s="132"/>
      <c r="G30" s="132"/>
      <c r="H30" s="132"/>
      <c r="I30" s="132"/>
      <c r="J30" s="132"/>
      <c r="K30" s="132"/>
      <c r="L30" s="132"/>
      <c r="M30" s="132"/>
      <c r="N30" s="132"/>
      <c r="O30" s="132"/>
      <c r="Q30" s="3"/>
      <c r="R30" s="3"/>
      <c r="S30" s="3"/>
      <c r="T30" s="3"/>
      <c r="U30" s="3"/>
      <c r="V30" s="3"/>
      <c r="W30" s="3"/>
      <c r="X30" s="3"/>
      <c r="Y30" s="3"/>
      <c r="Z30" s="3"/>
    </row>
    <row r="31" spans="1:26" ht="6" customHeight="1">
      <c r="A31" s="10"/>
      <c r="B31" s="10"/>
      <c r="C31" s="10"/>
      <c r="D31" s="10"/>
      <c r="E31" s="10"/>
      <c r="F31" s="10"/>
      <c r="G31" s="10"/>
      <c r="H31" s="10"/>
      <c r="I31" s="10"/>
      <c r="J31" s="10"/>
      <c r="K31" s="10"/>
      <c r="L31" s="10"/>
      <c r="M31" s="10"/>
      <c r="N31" s="10"/>
      <c r="O31" s="10"/>
      <c r="Q31" s="3"/>
      <c r="R31" s="3"/>
      <c r="S31" s="3"/>
      <c r="T31" s="3"/>
      <c r="U31" s="3"/>
      <c r="V31" s="3"/>
      <c r="W31" s="3"/>
      <c r="X31" s="3"/>
      <c r="Y31" s="3"/>
      <c r="Z31" s="3"/>
    </row>
    <row r="32" spans="1:26">
      <c r="A32" s="11" t="s">
        <v>210</v>
      </c>
      <c r="B32" s="3"/>
      <c r="C32" s="3"/>
      <c r="D32" s="3"/>
      <c r="E32" s="3"/>
      <c r="F32" s="3"/>
      <c r="G32" s="3"/>
      <c r="H32" s="3"/>
      <c r="I32" s="3"/>
      <c r="J32" s="3"/>
      <c r="K32" s="3"/>
      <c r="L32" s="3"/>
      <c r="M32" s="3"/>
      <c r="N32" s="3"/>
      <c r="O32" s="3"/>
      <c r="Q32" s="3"/>
      <c r="R32" s="3"/>
      <c r="S32" s="3"/>
      <c r="T32" s="3"/>
      <c r="U32" s="3"/>
      <c r="V32" s="3"/>
      <c r="W32" s="3"/>
      <c r="X32" s="3"/>
      <c r="Y32" s="3"/>
      <c r="Z32" s="3"/>
    </row>
    <row r="33" spans="1:26">
      <c r="A33" s="12" t="s">
        <v>211</v>
      </c>
      <c r="B33" s="3"/>
      <c r="C33" s="3"/>
      <c r="D33" s="3"/>
      <c r="E33" s="3"/>
      <c r="F33" s="3"/>
      <c r="G33" s="3"/>
      <c r="H33" s="3"/>
      <c r="I33" s="3"/>
      <c r="J33" s="3"/>
      <c r="K33" s="3"/>
      <c r="L33" s="3"/>
      <c r="M33" s="3"/>
      <c r="N33" s="3"/>
      <c r="O33" s="3"/>
      <c r="Q33" s="3"/>
      <c r="R33" s="3"/>
      <c r="S33" s="3"/>
      <c r="T33" s="3"/>
      <c r="U33" s="3"/>
      <c r="V33" s="3"/>
      <c r="W33" s="3"/>
      <c r="X33" s="3"/>
      <c r="Y33" s="3"/>
      <c r="Z33" s="3"/>
    </row>
    <row r="34" spans="1:26">
      <c r="A34" s="12" t="s">
        <v>234</v>
      </c>
      <c r="B34" s="3"/>
      <c r="C34" s="3"/>
      <c r="D34" s="3"/>
      <c r="E34" s="3"/>
      <c r="F34" s="3"/>
      <c r="G34" s="3"/>
      <c r="H34" s="3"/>
      <c r="I34" s="3"/>
      <c r="J34" s="3"/>
      <c r="K34" s="3"/>
      <c r="L34" s="3"/>
      <c r="M34" s="3"/>
      <c r="N34" s="3"/>
      <c r="O34" s="3"/>
      <c r="Q34" s="3"/>
      <c r="R34" s="3"/>
      <c r="S34" s="3"/>
      <c r="T34" s="3"/>
      <c r="U34" s="3"/>
      <c r="V34" s="3"/>
      <c r="W34" s="3"/>
      <c r="X34" s="3"/>
      <c r="Y34" s="3"/>
      <c r="Z34" s="3"/>
    </row>
    <row r="35" spans="1:26">
      <c r="A35" s="12" t="s">
        <v>233</v>
      </c>
      <c r="B35" s="3"/>
      <c r="C35" s="3"/>
      <c r="D35" s="3"/>
      <c r="E35" s="3"/>
      <c r="F35" s="3"/>
      <c r="G35" s="3"/>
      <c r="H35" s="3"/>
      <c r="I35" s="3"/>
      <c r="J35" s="3"/>
      <c r="K35" s="3"/>
      <c r="L35" s="3"/>
      <c r="M35" s="3"/>
      <c r="N35" s="3"/>
      <c r="O35" s="3"/>
      <c r="Q35" s="3"/>
      <c r="R35" s="3"/>
      <c r="S35" s="3"/>
      <c r="T35" s="3"/>
      <c r="U35" s="3"/>
      <c r="V35" s="3"/>
      <c r="W35" s="3"/>
      <c r="X35" s="3"/>
      <c r="Y35" s="3"/>
      <c r="Z35" s="3"/>
    </row>
    <row r="36" spans="1:26" ht="18.75">
      <c r="A36" s="11" t="s">
        <v>212</v>
      </c>
      <c r="B36" s="3"/>
      <c r="C36" s="3"/>
      <c r="D36" s="3"/>
      <c r="G36" s="133" t="s">
        <v>259</v>
      </c>
      <c r="H36" s="133"/>
      <c r="I36" s="133"/>
      <c r="J36" s="133"/>
      <c r="K36" s="1" t="s">
        <v>213</v>
      </c>
      <c r="O36" s="13"/>
      <c r="Q36" s="3"/>
      <c r="R36" s="3"/>
      <c r="S36" s="3"/>
      <c r="T36" s="3"/>
      <c r="U36" s="3"/>
      <c r="V36" s="3"/>
      <c r="W36" s="3"/>
      <c r="X36" s="3"/>
      <c r="Y36" s="3"/>
      <c r="Z36" s="3"/>
    </row>
    <row r="37" spans="1:26">
      <c r="A37" s="12" t="s">
        <v>214</v>
      </c>
      <c r="B37" s="3"/>
      <c r="C37" s="3"/>
      <c r="D37" s="3"/>
      <c r="E37" s="3"/>
      <c r="F37" s="3"/>
      <c r="G37" s="3"/>
      <c r="H37" s="3"/>
      <c r="I37" s="3"/>
      <c r="J37" s="3"/>
      <c r="K37" s="3"/>
      <c r="L37" s="3"/>
      <c r="M37" s="3"/>
      <c r="N37" s="3"/>
      <c r="O37" s="3"/>
      <c r="P37" s="3"/>
      <c r="Q37" s="3"/>
      <c r="R37" s="3"/>
      <c r="S37" s="3"/>
      <c r="T37" s="3"/>
      <c r="U37" s="3"/>
      <c r="V37" s="3"/>
      <c r="W37" s="3"/>
      <c r="X37" s="3"/>
      <c r="Y37" s="3"/>
      <c r="Z37" s="3"/>
    </row>
    <row r="38" spans="1:26">
      <c r="A38" s="12" t="s">
        <v>278</v>
      </c>
      <c r="B38" s="3"/>
      <c r="C38" s="3"/>
      <c r="D38" s="3"/>
      <c r="E38" s="3"/>
      <c r="F38" s="3"/>
      <c r="G38" s="3"/>
      <c r="H38" s="3"/>
      <c r="I38" s="3"/>
      <c r="J38" s="3"/>
      <c r="K38" s="3"/>
      <c r="L38" s="3"/>
      <c r="M38" s="3"/>
      <c r="N38" s="3"/>
      <c r="O38" s="3"/>
      <c r="P38" s="3"/>
      <c r="Q38" s="3"/>
      <c r="R38" s="3"/>
      <c r="S38" s="3"/>
      <c r="T38" s="3"/>
      <c r="U38" s="3"/>
      <c r="V38" s="3"/>
      <c r="W38" s="3"/>
      <c r="X38" s="3"/>
      <c r="Y38" s="3"/>
      <c r="Z38" s="3"/>
    </row>
    <row r="39" spans="1:26">
      <c r="A39" s="11" t="s">
        <v>235</v>
      </c>
      <c r="B39" s="3"/>
      <c r="C39" s="3"/>
      <c r="D39" s="3"/>
      <c r="E39" s="3"/>
      <c r="F39" s="3"/>
      <c r="G39" s="3"/>
      <c r="H39" s="3"/>
      <c r="I39" s="3"/>
      <c r="J39" s="3"/>
      <c r="K39" s="3"/>
      <c r="L39" s="3"/>
      <c r="M39" s="3"/>
      <c r="N39" s="3"/>
      <c r="O39" s="3"/>
      <c r="P39" s="3"/>
      <c r="Q39" s="3"/>
      <c r="R39" s="3"/>
      <c r="S39" s="3"/>
      <c r="T39" s="3"/>
      <c r="U39" s="3"/>
      <c r="V39" s="3"/>
      <c r="W39" s="3"/>
      <c r="X39" s="3"/>
      <c r="Y39" s="3"/>
      <c r="Z39" s="3"/>
    </row>
    <row r="40" spans="1:26">
      <c r="A40" s="12" t="s">
        <v>236</v>
      </c>
      <c r="B40" s="3"/>
      <c r="C40" s="3"/>
      <c r="D40" s="3"/>
      <c r="E40" s="3"/>
      <c r="F40" s="3"/>
      <c r="G40" s="3"/>
      <c r="H40" s="3"/>
      <c r="I40" s="3"/>
      <c r="J40" s="3"/>
      <c r="K40" s="3"/>
      <c r="L40" s="3"/>
      <c r="M40" s="3"/>
      <c r="N40" s="3"/>
      <c r="O40" s="3"/>
      <c r="P40" s="3"/>
      <c r="Q40" s="3"/>
      <c r="R40" s="3"/>
      <c r="S40" s="3"/>
      <c r="T40" s="3"/>
      <c r="U40" s="3"/>
      <c r="V40" s="3"/>
      <c r="W40" s="3"/>
      <c r="X40" s="3"/>
      <c r="Y40" s="3"/>
      <c r="Z40" s="3"/>
    </row>
    <row r="41" spans="1:26">
      <c r="A41" s="12" t="s">
        <v>215</v>
      </c>
      <c r="B41" s="3"/>
      <c r="C41" s="3"/>
      <c r="D41" s="3"/>
      <c r="E41" s="3"/>
      <c r="F41" s="3"/>
      <c r="G41" s="3"/>
      <c r="H41" s="3"/>
      <c r="I41" s="3"/>
      <c r="J41" s="3"/>
      <c r="K41" s="3"/>
      <c r="L41" s="3"/>
      <c r="M41" s="3"/>
      <c r="N41" s="3"/>
      <c r="O41" s="3"/>
      <c r="P41" s="3"/>
      <c r="Q41" s="3"/>
      <c r="R41" s="3"/>
      <c r="S41" s="3"/>
      <c r="T41" s="3"/>
      <c r="U41" s="3"/>
      <c r="V41" s="3"/>
      <c r="W41" s="3"/>
      <c r="X41" s="3"/>
      <c r="Y41" s="3"/>
      <c r="Z41" s="3"/>
    </row>
    <row r="42" spans="1:26">
      <c r="A42" s="14" t="s">
        <v>216</v>
      </c>
    </row>
    <row r="43" spans="1:26">
      <c r="A43" s="9" t="s">
        <v>217</v>
      </c>
    </row>
    <row r="44" spans="1:26">
      <c r="A44" s="11" t="s">
        <v>3</v>
      </c>
    </row>
    <row r="45" spans="1:26">
      <c r="A45" s="12" t="s">
        <v>218</v>
      </c>
    </row>
    <row r="46" spans="1:26">
      <c r="A46" s="11" t="s">
        <v>219</v>
      </c>
    </row>
    <row r="47" spans="1:26">
      <c r="A47" s="11" t="s">
        <v>220</v>
      </c>
    </row>
    <row r="48" spans="1:26">
      <c r="A48" s="15" t="s">
        <v>221</v>
      </c>
    </row>
    <row r="49" spans="1:26">
      <c r="A49" s="15" t="s">
        <v>222</v>
      </c>
    </row>
    <row r="50" spans="1:26">
      <c r="A50" s="11" t="s">
        <v>223</v>
      </c>
      <c r="B50" s="3"/>
      <c r="C50" s="3"/>
      <c r="D50" s="3"/>
      <c r="E50" s="3"/>
      <c r="F50" s="3"/>
      <c r="G50" s="3"/>
      <c r="H50" s="3"/>
      <c r="I50" s="3"/>
      <c r="J50" s="3"/>
      <c r="K50" s="3"/>
      <c r="L50" s="3"/>
      <c r="M50" s="3"/>
      <c r="N50" s="3"/>
      <c r="O50" s="3"/>
      <c r="P50" s="3"/>
      <c r="Q50" s="3"/>
      <c r="R50" s="3"/>
      <c r="S50" s="3"/>
      <c r="T50" s="3"/>
      <c r="U50" s="3"/>
      <c r="V50" s="3"/>
      <c r="W50" s="3"/>
      <c r="X50" s="3"/>
      <c r="Y50" s="3"/>
      <c r="Z50" s="3"/>
    </row>
    <row r="51" spans="1:26" hidden="1">
      <c r="A51" s="12"/>
      <c r="B51" s="3"/>
      <c r="C51" s="3"/>
      <c r="D51" s="3"/>
      <c r="E51" s="3"/>
      <c r="F51" s="3"/>
      <c r="G51" s="3"/>
      <c r="H51" s="3"/>
      <c r="I51" s="3"/>
      <c r="J51" s="3"/>
      <c r="K51" s="3"/>
      <c r="L51" s="3"/>
      <c r="M51" s="3"/>
      <c r="N51" s="3"/>
      <c r="O51" s="3"/>
      <c r="P51" s="3"/>
      <c r="Q51" s="3"/>
      <c r="R51" s="3"/>
      <c r="S51" s="3"/>
      <c r="T51" s="3"/>
      <c r="U51" s="3"/>
      <c r="V51" s="3"/>
      <c r="W51" s="3"/>
      <c r="X51" s="3"/>
      <c r="Y51" s="3"/>
      <c r="Z51" s="3"/>
    </row>
  </sheetData>
  <sheetProtection algorithmName="SHA-512" hashValue="F46lpCBYPj5K6AtMFQ8fRwiDK4LOZ3Ve/fVWp9Wc3VUTuQ1wKCrPS47eRnSYnVo8NVVhZAJxjqpTwlOhmtC2Dw==" saltValue="gk9JikAUIYF5PZCqVZJ49w==" spinCount="100000" sheet="1" objects="1" scenarios="1"/>
  <mergeCells count="3">
    <mergeCell ref="A2:O2"/>
    <mergeCell ref="A30:O30"/>
    <mergeCell ref="G36:J36"/>
  </mergeCells>
  <phoneticPr fontId="7"/>
  <hyperlinks>
    <hyperlink ref="G36" location="【分析試料量・梱包】!A1" display="【分析試料量・梱包】" xr:uid="{B987FA66-BA30-4AE7-B824-589785EF0C59}"/>
    <hyperlink ref="G36:J36" location="'【分析試料量・梱包】 '!A1" display="【分析試料量・梱包】" xr:uid="{AC12F554-DD6E-4481-97D5-220730596407}"/>
  </hyperlinks>
  <printOptions horizontalCentered="1"/>
  <pageMargins left="0.39370078740157483" right="0.39370078740157483" top="0.55118110236220474" bottom="0.39370078740157483" header="0.19685039370078741" footer="0.11811023622047245"/>
  <pageSetup paperSize="9" scale="89" orientation="portrait" r:id="rId1"/>
  <headerFooter>
    <oddFooter>&amp;C&amp;P&amp;RNS_A_202311_Ver.1</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AC5E2-C821-4551-BF3F-C60456367E47}">
  <sheetPr>
    <pageSetUpPr fitToPage="1"/>
  </sheetPr>
  <dimension ref="A1:BF73"/>
  <sheetViews>
    <sheetView showGridLines="0" tabSelected="1" zoomScaleNormal="100" workbookViewId="0">
      <pane ySplit="3" topLeftCell="A4" activePane="bottomLeft" state="frozen"/>
      <selection pane="bottomLeft" activeCell="A5" sqref="A5:L5"/>
    </sheetView>
  </sheetViews>
  <sheetFormatPr defaultColWidth="9" defaultRowHeight="18.75" zeroHeight="1"/>
  <cols>
    <col min="1" max="1" width="9" customWidth="1"/>
    <col min="2" max="2" width="15" bestFit="1" customWidth="1"/>
    <col min="3" max="9" width="9" customWidth="1"/>
    <col min="10" max="10" width="10.25" customWidth="1"/>
    <col min="11" max="26" width="9" customWidth="1"/>
    <col min="27" max="27" width="9" style="74" hidden="1" customWidth="1"/>
    <col min="28" max="28" width="9" style="68" hidden="1" customWidth="1"/>
    <col min="29" max="37" width="9" hidden="1" customWidth="1"/>
    <col min="38" max="38" width="9.625" hidden="1" customWidth="1"/>
    <col min="39" max="49" width="9" hidden="1" customWidth="1"/>
    <col min="50" max="50" width="18.375" hidden="1" customWidth="1"/>
    <col min="51" max="52" width="9" hidden="1" customWidth="1"/>
    <col min="53" max="53" width="13.375" hidden="1" customWidth="1"/>
    <col min="54" max="57" width="9" hidden="1" customWidth="1"/>
  </cols>
  <sheetData>
    <row r="1" spans="1:58" ht="18.75" customHeight="1">
      <c r="A1" s="254" t="str">
        <f>AJ45</f>
        <v>必須入力セルが　10　個残っています、該当の項目の入力お願い致します</v>
      </c>
      <c r="B1" s="254"/>
      <c r="C1" s="254"/>
      <c r="D1" s="254"/>
      <c r="E1" s="254"/>
      <c r="F1" s="254"/>
      <c r="G1" s="254"/>
      <c r="H1" s="254"/>
      <c r="I1" s="254"/>
      <c r="J1" s="254"/>
      <c r="K1" s="254"/>
      <c r="L1" s="254"/>
    </row>
    <row r="2" spans="1:58" ht="18.75" customHeight="1">
      <c r="A2" s="254"/>
      <c r="B2" s="254"/>
      <c r="C2" s="254"/>
      <c r="D2" s="254"/>
      <c r="E2" s="254"/>
      <c r="F2" s="254"/>
      <c r="G2" s="254"/>
      <c r="H2" s="254"/>
      <c r="I2" s="254"/>
      <c r="J2" s="254"/>
      <c r="K2" s="254"/>
      <c r="L2" s="254"/>
    </row>
    <row r="3" spans="1:58" ht="18.75" customHeight="1">
      <c r="A3" s="254"/>
      <c r="B3" s="254"/>
      <c r="C3" s="254"/>
      <c r="D3" s="254"/>
      <c r="E3" s="254"/>
      <c r="F3" s="254"/>
      <c r="G3" s="254"/>
      <c r="H3" s="254"/>
      <c r="I3" s="254"/>
      <c r="J3" s="254"/>
      <c r="K3" s="254"/>
      <c r="L3" s="254"/>
    </row>
    <row r="4" spans="1:58" ht="37.5" customHeight="1">
      <c r="A4" s="46" t="s">
        <v>4</v>
      </c>
    </row>
    <row r="5" spans="1:58">
      <c r="A5" s="255" t="s">
        <v>86</v>
      </c>
      <c r="B5" s="255"/>
      <c r="C5" s="255"/>
      <c r="D5" s="255"/>
      <c r="E5" s="255"/>
      <c r="F5" s="255"/>
      <c r="G5" s="255"/>
      <c r="H5" s="255"/>
      <c r="I5" s="255"/>
      <c r="J5" s="255"/>
      <c r="K5" s="255"/>
      <c r="L5" s="255"/>
      <c r="AX5" t="s">
        <v>151</v>
      </c>
    </row>
    <row r="6" spans="1:58" ht="19.5" thickBot="1">
      <c r="A6" s="47" t="s">
        <v>87</v>
      </c>
      <c r="AX6" s="80" t="str">
        <f>IF(AK35=FALSE,"","taiyo01.11.25.12.00")</f>
        <v>taiyo01.11.25.12.00</v>
      </c>
    </row>
    <row r="7" spans="1:58">
      <c r="A7" s="256" t="s">
        <v>5</v>
      </c>
      <c r="B7" s="257"/>
      <c r="C7" s="18" t="s">
        <v>6</v>
      </c>
      <c r="D7" s="258"/>
      <c r="E7" s="258"/>
      <c r="F7" s="258"/>
      <c r="G7" s="258"/>
      <c r="H7" s="258"/>
      <c r="I7" s="258"/>
      <c r="J7" s="258"/>
      <c r="K7" s="258"/>
      <c r="L7" s="259"/>
      <c r="AA7" s="74" t="b">
        <f>ISBLANK(D7)</f>
        <v>1</v>
      </c>
      <c r="AX7" s="43" t="s">
        <v>5</v>
      </c>
      <c r="AY7" s="43" t="s">
        <v>137</v>
      </c>
      <c r="AZ7" s="78" t="str">
        <f>SUBSTITUTE(SUBSTITUTE(SUBSTITUTE(SUBSTITUTE(SUBSTITUTE(SUBSTITUTE($D$7,"(株)","株式会社"),"（株）","株式会社"),"㈱","株式会社"),"(有)","有限会社"),"㈲","有限会社"),"（有）","有限会社")</f>
        <v/>
      </c>
      <c r="BA7" s="77"/>
      <c r="BB7" s="77"/>
      <c r="BC7" s="77"/>
      <c r="BD7" s="230" t="s">
        <v>134</v>
      </c>
      <c r="BE7" s="231"/>
    </row>
    <row r="8" spans="1:58">
      <c r="A8" s="214" t="s">
        <v>82</v>
      </c>
      <c r="B8" s="215"/>
      <c r="C8" s="19" t="s">
        <v>6</v>
      </c>
      <c r="D8" s="260"/>
      <c r="E8" s="260"/>
      <c r="F8" s="260"/>
      <c r="G8" s="260"/>
      <c r="H8" s="260"/>
      <c r="I8" s="260"/>
      <c r="J8" s="260"/>
      <c r="K8" s="260"/>
      <c r="L8" s="261"/>
      <c r="AA8" s="74" t="b">
        <f t="shared" ref="AA8:AA12" si="0">ISBLANK(D8)</f>
        <v>1</v>
      </c>
      <c r="AX8" s="43" t="s">
        <v>81</v>
      </c>
      <c r="AY8" s="43" t="s">
        <v>138</v>
      </c>
      <c r="AZ8" s="78" t="str">
        <f>ASC(SUBSTITUTE(SUBSTITUTE($D$8,"〒",""),"‐","-"))</f>
        <v/>
      </c>
      <c r="BA8" s="77"/>
      <c r="BB8" s="77"/>
      <c r="BC8" s="77"/>
      <c r="BD8" s="42" t="s">
        <v>135</v>
      </c>
      <c r="BE8" s="78" t="str" cm="1">
        <f t="array" ref="BE8">IF(D9="","",SUBSTITUTE(SUBSTITUTE(SUBSTITUTE(SUBSTITUTE(SUBSTITUTE(_xlfn.LET(_xlpm.x,MID(DBCS(D9),_xlfn.SEQUENCE(LEN(DBCS(D9))),1),_xlfn.CONCAT(IF(EXACT(UPPER(_xlpm.x),LOWER(_xlpm.x))*ISERROR(VALUE(_xlpm.x)),_xlpm.x,ASC(_xlpm.x)))),"~","～"),"ー","-"),"―","-"),"‐","-"),"－","-"))</f>
        <v/>
      </c>
      <c r="BF8" t="str">
        <f>SUBSTITUTE(BE8,BE9,"")</f>
        <v/>
      </c>
    </row>
    <row r="9" spans="1:58">
      <c r="A9" s="214" t="s">
        <v>7</v>
      </c>
      <c r="B9" s="215"/>
      <c r="C9" s="19" t="s">
        <v>6</v>
      </c>
      <c r="D9" s="232"/>
      <c r="E9" s="232"/>
      <c r="F9" s="232"/>
      <c r="G9" s="232"/>
      <c r="H9" s="232"/>
      <c r="I9" s="232"/>
      <c r="J9" s="232"/>
      <c r="K9" s="232"/>
      <c r="L9" s="233"/>
      <c r="AA9" s="74" t="b">
        <f t="shared" si="0"/>
        <v>1</v>
      </c>
      <c r="AX9" s="43" t="s">
        <v>7</v>
      </c>
      <c r="AY9" s="75" t="s">
        <v>128</v>
      </c>
      <c r="AZ9" s="43"/>
      <c r="BA9" s="77"/>
      <c r="BB9" s="77"/>
      <c r="BC9" s="77"/>
      <c r="BD9" s="42">
        <v>1</v>
      </c>
      <c r="BE9" s="78" t="str">
        <f>IFERROR(LEFT(BE8,FIND("県",BE8)),LEFT(BE8,3))</f>
        <v/>
      </c>
    </row>
    <row r="10" spans="1:58">
      <c r="A10" s="214" t="s">
        <v>8</v>
      </c>
      <c r="B10" s="215"/>
      <c r="C10" s="20"/>
      <c r="D10" s="232"/>
      <c r="E10" s="232"/>
      <c r="F10" s="232"/>
      <c r="G10" s="232"/>
      <c r="H10" s="232"/>
      <c r="I10" s="232"/>
      <c r="J10" s="232"/>
      <c r="K10" s="232"/>
      <c r="L10" s="233"/>
      <c r="AX10" s="43" t="s">
        <v>8</v>
      </c>
      <c r="AY10" s="43" t="s">
        <v>139</v>
      </c>
      <c r="AZ10" s="78" t="str">
        <f>IF(D10="","",D10)</f>
        <v/>
      </c>
      <c r="BA10" s="77"/>
      <c r="BB10" s="77"/>
      <c r="BC10" s="77"/>
      <c r="BD10" s="42">
        <v>2</v>
      </c>
      <c r="BE10" s="78" t="str">
        <f>LEFT(BF8,14)</f>
        <v/>
      </c>
    </row>
    <row r="11" spans="1:58">
      <c r="A11" s="214" t="s">
        <v>9</v>
      </c>
      <c r="B11" s="215"/>
      <c r="C11" s="19" t="s">
        <v>6</v>
      </c>
      <c r="D11" s="262"/>
      <c r="E11" s="262"/>
      <c r="F11" s="262"/>
      <c r="G11" s="262"/>
      <c r="H11" s="262"/>
      <c r="I11" s="262"/>
      <c r="J11" s="262"/>
      <c r="K11" s="262"/>
      <c r="L11" s="263"/>
      <c r="AA11" s="74" t="b">
        <f t="shared" si="0"/>
        <v>1</v>
      </c>
      <c r="AX11" s="43" t="s">
        <v>83</v>
      </c>
      <c r="AY11" s="43" t="s">
        <v>140</v>
      </c>
      <c r="AZ11" s="78" t="str">
        <f>IF(D11="","",D11)</f>
        <v/>
      </c>
      <c r="BA11" s="77"/>
      <c r="BB11" s="77"/>
      <c r="BC11" s="77"/>
      <c r="BD11" s="42">
        <v>3</v>
      </c>
      <c r="BE11" s="78" t="str">
        <f>MID(BF8,15,14)</f>
        <v/>
      </c>
    </row>
    <row r="12" spans="1:58">
      <c r="A12" s="214" t="s">
        <v>10</v>
      </c>
      <c r="B12" s="215"/>
      <c r="C12" s="19" t="s">
        <v>6</v>
      </c>
      <c r="D12" s="232"/>
      <c r="E12" s="232"/>
      <c r="F12" s="232"/>
      <c r="G12" s="232"/>
      <c r="H12" s="232"/>
      <c r="I12" s="232"/>
      <c r="J12" s="232"/>
      <c r="K12" s="232"/>
      <c r="L12" s="233"/>
      <c r="M12" s="81" t="s">
        <v>304</v>
      </c>
      <c r="AA12" s="74" t="b">
        <f t="shared" si="0"/>
        <v>1</v>
      </c>
      <c r="AX12" s="43" t="s">
        <v>10</v>
      </c>
      <c r="AY12" s="43" t="s">
        <v>141</v>
      </c>
      <c r="AZ12" s="78" t="str">
        <f>ASC(D12)</f>
        <v/>
      </c>
      <c r="BA12" s="77"/>
      <c r="BB12" s="77"/>
      <c r="BC12" s="77"/>
      <c r="BD12" s="42">
        <v>4</v>
      </c>
      <c r="BE12" s="78" t="str">
        <f>MID(BF8,29,14)</f>
        <v/>
      </c>
    </row>
    <row r="13" spans="1:58">
      <c r="A13" s="214" t="s">
        <v>452</v>
      </c>
      <c r="B13" s="215"/>
      <c r="C13" s="20"/>
      <c r="D13" s="232"/>
      <c r="E13" s="232"/>
      <c r="F13" s="232"/>
      <c r="G13" s="232"/>
      <c r="H13" s="232"/>
      <c r="I13" s="232"/>
      <c r="J13" s="232"/>
      <c r="K13" s="232"/>
      <c r="L13" s="233"/>
      <c r="AX13" s="43" t="s">
        <v>11</v>
      </c>
      <c r="AY13" s="43" t="s">
        <v>159</v>
      </c>
      <c r="AZ13" s="78" t="str">
        <f t="shared" ref="AZ13:AZ14" si="1">ASC(D13)</f>
        <v/>
      </c>
      <c r="BA13" s="77"/>
      <c r="BB13" s="77"/>
      <c r="BC13" s="77"/>
      <c r="BD13" s="42">
        <v>5</v>
      </c>
      <c r="BE13" s="78" t="str">
        <f>MID(BF8,43,14)</f>
        <v/>
      </c>
    </row>
    <row r="14" spans="1:58">
      <c r="A14" s="214" t="s">
        <v>12</v>
      </c>
      <c r="B14" s="215"/>
      <c r="C14" s="19"/>
      <c r="D14" s="232"/>
      <c r="E14" s="232"/>
      <c r="F14" s="232"/>
      <c r="G14" s="232"/>
      <c r="H14" s="232"/>
      <c r="I14" s="232"/>
      <c r="J14" s="232"/>
      <c r="K14" s="232"/>
      <c r="L14" s="233"/>
      <c r="AX14" s="43" t="s">
        <v>12</v>
      </c>
      <c r="AY14" s="43" t="s">
        <v>160</v>
      </c>
      <c r="AZ14" s="78" t="str">
        <f t="shared" si="1"/>
        <v/>
      </c>
      <c r="BA14" s="77"/>
      <c r="BB14" s="77"/>
      <c r="BC14" s="77"/>
      <c r="BD14" s="77"/>
      <c r="BE14" s="77"/>
    </row>
    <row r="15" spans="1:58">
      <c r="A15" s="234" t="s">
        <v>88</v>
      </c>
      <c r="B15" s="235"/>
      <c r="C15" s="19" t="s">
        <v>6</v>
      </c>
      <c r="D15" s="232"/>
      <c r="E15" s="232"/>
      <c r="F15" s="232"/>
      <c r="G15" s="232"/>
      <c r="H15" s="232"/>
      <c r="I15" s="232"/>
      <c r="J15" s="232"/>
      <c r="K15" s="232"/>
      <c r="L15" s="233"/>
      <c r="AA15" s="74" t="b">
        <f t="shared" ref="AA15" si="2">ISBLANK(D15)</f>
        <v>1</v>
      </c>
      <c r="AB15" s="69"/>
      <c r="AC15" s="17"/>
      <c r="AD15" s="17"/>
      <c r="AE15" s="16"/>
      <c r="AF15" s="16"/>
      <c r="AG15" s="16"/>
      <c r="AX15" s="43" t="s">
        <v>129</v>
      </c>
      <c r="AY15" s="43" t="s">
        <v>161</v>
      </c>
      <c r="AZ15" s="78" t="str">
        <f>SUBSTITUTE(ASC(D15),",",".")</f>
        <v/>
      </c>
      <c r="BA15" s="77"/>
      <c r="BB15" s="77"/>
      <c r="BC15" s="77"/>
      <c r="BD15" s="230" t="s">
        <v>136</v>
      </c>
      <c r="BE15" s="231"/>
    </row>
    <row r="16" spans="1:58" ht="39" customHeight="1" thickBot="1">
      <c r="A16" s="264" t="s">
        <v>89</v>
      </c>
      <c r="B16" s="265"/>
      <c r="C16" s="21"/>
      <c r="D16" s="266"/>
      <c r="E16" s="266"/>
      <c r="F16" s="266"/>
      <c r="G16" s="266"/>
      <c r="H16" s="266"/>
      <c r="I16" s="266"/>
      <c r="J16" s="266"/>
      <c r="K16" s="266"/>
      <c r="L16" s="267"/>
      <c r="AB16" s="70"/>
      <c r="AC16" s="44"/>
      <c r="AD16" s="44"/>
      <c r="AE16" s="16"/>
      <c r="AF16" s="16"/>
      <c r="AG16" s="16"/>
      <c r="AX16" s="77"/>
      <c r="AY16" s="77"/>
      <c r="AZ16" s="77"/>
      <c r="BA16" s="77"/>
      <c r="BB16" s="77"/>
      <c r="BC16" s="77"/>
      <c r="BD16" s="42" t="s">
        <v>135</v>
      </c>
      <c r="BE16" s="78" t="str" cm="1">
        <f t="array" ref="BE16">IF(C22="",BE8,SUBSTITUTE(SUBSTITUTE(SUBSTITUTE(SUBSTITUTE(SUBSTITUTE(_xlfn.LET(_xlpm.x,MID(DBCS(C22),_xlfn.SEQUENCE(LEN(DBCS(C22))),1),_xlfn.CONCAT(IF(EXACT(UPPER(_xlpm.x),LOWER(_xlpm.x))*ISERROR(VALUE(_xlpm.x)),_xlpm.x,ASC(_xlpm.x)))),"~","～"),"ー","-"),"―","-"),"‐","-"),"－","-"))</f>
        <v/>
      </c>
      <c r="BF16" t="str">
        <f>SUBSTITUTE(BE16,BE17,"")</f>
        <v/>
      </c>
    </row>
    <row r="17" spans="1:58" ht="15" customHeight="1">
      <c r="AB17" s="70"/>
      <c r="AC17" s="44"/>
      <c r="AD17" s="44"/>
      <c r="AE17" s="16"/>
      <c r="AF17" s="16"/>
      <c r="AG17" s="16"/>
      <c r="AX17" s="77"/>
      <c r="AY17" s="77"/>
      <c r="AZ17" s="77"/>
      <c r="BA17" s="77"/>
      <c r="BB17" s="77"/>
      <c r="BC17" s="77"/>
      <c r="BD17" s="42">
        <v>1</v>
      </c>
      <c r="BE17" s="78" t="str">
        <f>IFERROR(LEFT(BE16,FIND("県",BE16)),LEFT(BE16,3))</f>
        <v/>
      </c>
    </row>
    <row r="18" spans="1:58" ht="19.5" thickBot="1">
      <c r="A18" s="47" t="s">
        <v>90</v>
      </c>
      <c r="C18" s="48"/>
      <c r="AB18" s="71"/>
      <c r="AC18" s="16"/>
      <c r="AD18" s="16"/>
      <c r="AE18" s="16"/>
      <c r="AF18" s="16"/>
      <c r="AG18" s="16"/>
      <c r="AX18" s="77"/>
      <c r="AY18" s="77"/>
      <c r="AZ18" s="77"/>
      <c r="BA18" s="77"/>
      <c r="BB18" s="77"/>
      <c r="BC18" s="77"/>
      <c r="BD18" s="42">
        <v>2</v>
      </c>
      <c r="BE18" s="78" t="str">
        <f>LEFT(BF16,14)</f>
        <v/>
      </c>
    </row>
    <row r="19" spans="1:58" ht="20.25" customHeight="1" thickBot="1">
      <c r="A19" s="47"/>
      <c r="C19" s="268" t="s">
        <v>91</v>
      </c>
      <c r="D19" s="269"/>
      <c r="E19" s="269"/>
      <c r="F19" s="269"/>
      <c r="G19" s="270"/>
      <c r="H19" s="271" t="s">
        <v>92</v>
      </c>
      <c r="I19" s="269"/>
      <c r="J19" s="269"/>
      <c r="K19" s="269"/>
      <c r="L19" s="272"/>
      <c r="AB19" s="71"/>
      <c r="AC19" s="16"/>
      <c r="AD19" s="16"/>
      <c r="AE19" s="16"/>
      <c r="AF19" s="16"/>
      <c r="AG19" s="16"/>
      <c r="AX19" s="77" t="s">
        <v>142</v>
      </c>
      <c r="AY19" s="77"/>
      <c r="AZ19" s="77"/>
      <c r="BA19" s="77" t="s">
        <v>92</v>
      </c>
      <c r="BB19" s="77"/>
      <c r="BC19" s="77"/>
      <c r="BD19" s="42">
        <v>3</v>
      </c>
      <c r="BE19" s="78" t="str">
        <f>MID(BF16,15,14)</f>
        <v/>
      </c>
    </row>
    <row r="20" spans="1:58" ht="19.5" customHeight="1">
      <c r="A20" s="256" t="s">
        <v>5</v>
      </c>
      <c r="B20" s="257"/>
      <c r="C20" s="216"/>
      <c r="D20" s="217"/>
      <c r="E20" s="217"/>
      <c r="F20" s="217"/>
      <c r="G20" s="218"/>
      <c r="H20" s="226"/>
      <c r="I20" s="227"/>
      <c r="J20" s="227"/>
      <c r="K20" s="227"/>
      <c r="L20" s="228"/>
      <c r="AB20" s="71"/>
      <c r="AC20" s="16"/>
      <c r="AD20" s="16"/>
      <c r="AE20" s="16"/>
      <c r="AF20" s="16"/>
      <c r="AG20" s="16"/>
      <c r="AX20" s="43" t="s">
        <v>5</v>
      </c>
      <c r="AY20" s="43" t="s">
        <v>162</v>
      </c>
      <c r="AZ20" s="79" t="str">
        <f>IF(C20="",AZ7,SUBSTITUTE(SUBSTITUTE(SUBSTITUTE(SUBSTITUTE(SUBSTITUTE(SUBSTITUTE(C20,"(株)","株式会社"),"（株）","株式会社"),"㈱","株式会社"),"(有)","有限会社"),"㈲","有限会社"),"（有）","有限会社"))</f>
        <v/>
      </c>
      <c r="BA20" s="43" t="s">
        <v>5</v>
      </c>
      <c r="BB20" s="76" t="s">
        <v>166</v>
      </c>
      <c r="BC20" s="79" t="str">
        <f>IF(H20="",AZ7,SUBSTITUTE(SUBSTITUTE(SUBSTITUTE(SUBSTITUTE(SUBSTITUTE(SUBSTITUTE(H20,"(株)","株式会社"),"（株）","株式会社"),"㈱","株式会社"),"(有)","有限会社"),"㈲","有限会社"),"（有）","有限会社"))</f>
        <v/>
      </c>
      <c r="BD20" s="42">
        <v>4</v>
      </c>
      <c r="BE20" s="78" t="str">
        <f>MID(BF16,29,14)</f>
        <v/>
      </c>
    </row>
    <row r="21" spans="1:58" ht="19.5" customHeight="1">
      <c r="A21" s="214" t="s">
        <v>82</v>
      </c>
      <c r="B21" s="215"/>
      <c r="C21" s="239"/>
      <c r="D21" s="240"/>
      <c r="E21" s="240"/>
      <c r="F21" s="240"/>
      <c r="G21" s="241"/>
      <c r="H21" s="239"/>
      <c r="I21" s="240"/>
      <c r="J21" s="240"/>
      <c r="K21" s="240"/>
      <c r="L21" s="242"/>
      <c r="AB21" s="71"/>
      <c r="AC21" s="16"/>
      <c r="AD21" s="16"/>
      <c r="AE21" s="16"/>
      <c r="AF21" s="16"/>
      <c r="AG21" s="16"/>
      <c r="AX21" s="43" t="s">
        <v>81</v>
      </c>
      <c r="AY21" s="43" t="s">
        <v>143</v>
      </c>
      <c r="AZ21" s="79" t="str">
        <f>IF(C21="",AZ8,ASC(SUBSTITUTE(SUBSTITUTE(C21,"〒",""),"‐","-")))</f>
        <v/>
      </c>
      <c r="BA21" s="43" t="s">
        <v>81</v>
      </c>
      <c r="BB21" s="43" t="s">
        <v>145</v>
      </c>
      <c r="BC21" s="79" t="str">
        <f>IF(H21="",AZ8,ASC(SUBSTITUTE(SUBSTITUTE(H21,"〒",""),"‐","-")))</f>
        <v/>
      </c>
      <c r="BD21" s="42">
        <v>5</v>
      </c>
      <c r="BE21" s="78" t="str">
        <f>MID(BF16,43,14)</f>
        <v/>
      </c>
    </row>
    <row r="22" spans="1:58" ht="19.5" customHeight="1">
      <c r="A22" s="214" t="s">
        <v>7</v>
      </c>
      <c r="B22" s="215"/>
      <c r="C22" s="216"/>
      <c r="D22" s="217"/>
      <c r="E22" s="217"/>
      <c r="F22" s="217"/>
      <c r="G22" s="218"/>
      <c r="H22" s="216"/>
      <c r="I22" s="217"/>
      <c r="J22" s="217"/>
      <c r="K22" s="217"/>
      <c r="L22" s="219"/>
      <c r="AB22" s="71"/>
      <c r="AC22" s="16"/>
      <c r="AD22" s="16"/>
      <c r="AE22" s="16"/>
      <c r="AF22" s="16"/>
      <c r="AG22" s="16"/>
      <c r="AX22" s="43" t="s">
        <v>7</v>
      </c>
      <c r="AY22" s="75" t="s">
        <v>130</v>
      </c>
      <c r="AZ22" s="77"/>
      <c r="BA22" s="43" t="s">
        <v>7</v>
      </c>
      <c r="BB22" s="75" t="s">
        <v>131</v>
      </c>
      <c r="BC22" s="77"/>
      <c r="BD22" s="77"/>
      <c r="BE22" s="77"/>
    </row>
    <row r="23" spans="1:58" ht="19.5" customHeight="1">
      <c r="A23" s="214" t="s">
        <v>8</v>
      </c>
      <c r="B23" s="215"/>
      <c r="C23" s="216"/>
      <c r="D23" s="217"/>
      <c r="E23" s="217"/>
      <c r="F23" s="217"/>
      <c r="G23" s="218"/>
      <c r="H23" s="216"/>
      <c r="I23" s="217"/>
      <c r="J23" s="217"/>
      <c r="K23" s="217"/>
      <c r="L23" s="219"/>
      <c r="AB23" s="71"/>
      <c r="AC23" s="16"/>
      <c r="AD23" s="16"/>
      <c r="AE23" s="16"/>
      <c r="AF23" s="16"/>
      <c r="AG23" s="16"/>
      <c r="AX23" s="43" t="s">
        <v>8</v>
      </c>
      <c r="AY23" s="43" t="s">
        <v>144</v>
      </c>
      <c r="AZ23" s="79" t="str">
        <f>IF(C23="",AZ10,C23)</f>
        <v/>
      </c>
      <c r="BA23" s="43" t="s">
        <v>8</v>
      </c>
      <c r="BB23" s="43" t="s">
        <v>167</v>
      </c>
      <c r="BC23" s="79" t="str">
        <f>IF(H23="",AZ10,H23)</f>
        <v/>
      </c>
      <c r="BD23" s="230" t="s">
        <v>148</v>
      </c>
      <c r="BE23" s="231"/>
    </row>
    <row r="24" spans="1:58" ht="19.5" customHeight="1">
      <c r="A24" s="214" t="s">
        <v>9</v>
      </c>
      <c r="B24" s="215"/>
      <c r="C24" s="236"/>
      <c r="D24" s="237"/>
      <c r="E24" s="237"/>
      <c r="F24" s="237"/>
      <c r="G24" s="238"/>
      <c r="H24" s="216"/>
      <c r="I24" s="217"/>
      <c r="J24" s="217"/>
      <c r="K24" s="217"/>
      <c r="L24" s="219"/>
      <c r="AB24" s="71"/>
      <c r="AC24" s="16"/>
      <c r="AD24" s="16"/>
      <c r="AE24" s="16"/>
      <c r="AF24" s="16"/>
      <c r="AG24" s="16"/>
      <c r="AX24" s="43" t="s">
        <v>83</v>
      </c>
      <c r="AY24" s="43" t="s">
        <v>163</v>
      </c>
      <c r="AZ24" s="79" t="str">
        <f>IF(C24="",AZ11,C24)</f>
        <v/>
      </c>
      <c r="BA24" s="43" t="s">
        <v>83</v>
      </c>
      <c r="BB24" s="43" t="s">
        <v>168</v>
      </c>
      <c r="BC24" s="79" t="str">
        <f>IF(H24="",AZ11,H24)</f>
        <v/>
      </c>
      <c r="BD24" s="42" t="s">
        <v>135</v>
      </c>
      <c r="BE24" s="78" t="str" cm="1">
        <f t="array" ref="BE24">IF(H22="",BE8,SUBSTITUTE(SUBSTITUTE(SUBSTITUTE(SUBSTITUTE(SUBSTITUTE(_xlfn.LET(_xlpm.x,MID(DBCS(H22),_xlfn.SEQUENCE(LEN(DBCS(H22))),1),_xlfn.CONCAT(IF(EXACT(UPPER(_xlpm.x),LOWER(_xlpm.x))*ISERROR(VALUE(_xlpm.x)),_xlpm.x,ASC(_xlpm.x)))),"~","～"),"ー","-"),"―","-"),"‐","-"),"－","-"))</f>
        <v/>
      </c>
      <c r="BF24" t="str">
        <f>SUBSTITUTE(BE24,BE25,"")</f>
        <v/>
      </c>
    </row>
    <row r="25" spans="1:58" ht="19.5" customHeight="1">
      <c r="A25" s="214" t="s">
        <v>10</v>
      </c>
      <c r="B25" s="215"/>
      <c r="C25" s="216"/>
      <c r="D25" s="217"/>
      <c r="E25" s="217"/>
      <c r="F25" s="217"/>
      <c r="G25" s="218"/>
      <c r="H25" s="216"/>
      <c r="I25" s="217"/>
      <c r="J25" s="217"/>
      <c r="K25" s="217"/>
      <c r="L25" s="219"/>
      <c r="AB25" s="71"/>
      <c r="AC25" s="16"/>
      <c r="AD25" s="16"/>
      <c r="AE25" s="16"/>
      <c r="AF25" s="16"/>
      <c r="AG25" s="16"/>
      <c r="AX25" s="43" t="s">
        <v>10</v>
      </c>
      <c r="AY25" s="43" t="s">
        <v>164</v>
      </c>
      <c r="AZ25" s="79" t="str">
        <f>IF(C25="",AZ12,ASC(C25))</f>
        <v/>
      </c>
      <c r="BA25" s="43" t="s">
        <v>10</v>
      </c>
      <c r="BB25" s="43" t="s">
        <v>169</v>
      </c>
      <c r="BC25" s="79" t="str">
        <f>IF(H25="",AZ12,ASC(H25))</f>
        <v/>
      </c>
      <c r="BD25" s="42">
        <v>1</v>
      </c>
      <c r="BE25" s="78" t="str">
        <f>IFERROR(LEFT(BE24,FIND("県",BE24)),LEFT(BE24,3))</f>
        <v/>
      </c>
    </row>
    <row r="26" spans="1:58" ht="20.25" customHeight="1" thickBot="1">
      <c r="A26" s="220" t="s">
        <v>93</v>
      </c>
      <c r="B26" s="221"/>
      <c r="C26" s="222"/>
      <c r="D26" s="223"/>
      <c r="E26" s="223"/>
      <c r="F26" s="223"/>
      <c r="G26" s="224"/>
      <c r="H26" s="222"/>
      <c r="I26" s="223"/>
      <c r="J26" s="223"/>
      <c r="K26" s="223"/>
      <c r="L26" s="225"/>
      <c r="AB26" s="71"/>
      <c r="AC26" s="16"/>
      <c r="AD26" s="16"/>
      <c r="AE26" s="16"/>
      <c r="AF26" s="16"/>
      <c r="AG26" s="16"/>
      <c r="AX26" s="43" t="s">
        <v>84</v>
      </c>
      <c r="AY26" s="43" t="s">
        <v>165</v>
      </c>
      <c r="AZ26" s="79" t="str">
        <f>IF(C26="",AZ15,SUBSTITUTE(ASC(C26),",","."))</f>
        <v/>
      </c>
      <c r="BA26" s="43" t="s">
        <v>84</v>
      </c>
      <c r="BB26" s="43" t="s">
        <v>170</v>
      </c>
      <c r="BC26" s="79" t="str">
        <f>IF(H26="",AZ15,SUBSTITUTE(ASC(H26),",","."))</f>
        <v/>
      </c>
      <c r="BD26" s="42">
        <v>2</v>
      </c>
      <c r="BE26" s="78" t="str">
        <f>LEFT(BF24,14)</f>
        <v/>
      </c>
    </row>
    <row r="27" spans="1:58" ht="15" customHeight="1">
      <c r="AB27" s="71"/>
      <c r="AC27" s="16"/>
      <c r="AD27" s="16"/>
      <c r="AE27" s="16"/>
      <c r="AF27" s="16"/>
      <c r="AG27" s="16"/>
      <c r="AX27" s="77"/>
      <c r="AY27" s="77"/>
      <c r="AZ27" s="77"/>
      <c r="BA27" s="77"/>
      <c r="BB27" s="77"/>
      <c r="BC27" s="77"/>
      <c r="BD27" s="42">
        <v>3</v>
      </c>
      <c r="BE27" s="78" t="str">
        <f>MID(BF24,15,14)</f>
        <v/>
      </c>
    </row>
    <row r="28" spans="1:58" ht="20.25" customHeight="1" thickBot="1">
      <c r="A28" s="47" t="s">
        <v>94</v>
      </c>
      <c r="AB28" s="71"/>
      <c r="AC28" s="16"/>
      <c r="AD28" s="16"/>
      <c r="AE28" s="16"/>
      <c r="AF28" s="16"/>
      <c r="AG28" s="16"/>
      <c r="AX28" s="77"/>
      <c r="AY28" s="77"/>
      <c r="AZ28" s="77"/>
      <c r="BA28" s="77"/>
      <c r="BB28" s="77"/>
      <c r="BC28" s="77"/>
      <c r="BD28" s="42">
        <v>4</v>
      </c>
      <c r="BE28" s="78" t="str">
        <f>MID(BF24,29,14)</f>
        <v/>
      </c>
    </row>
    <row r="29" spans="1:58" ht="34.5" customHeight="1">
      <c r="A29" s="243" t="s">
        <v>95</v>
      </c>
      <c r="B29" s="244"/>
      <c r="C29" s="247" t="s">
        <v>13</v>
      </c>
      <c r="D29" s="249" t="s">
        <v>96</v>
      </c>
      <c r="E29" s="205"/>
      <c r="F29" s="250"/>
      <c r="G29" s="204" t="s">
        <v>97</v>
      </c>
      <c r="H29" s="205"/>
      <c r="I29" s="205"/>
      <c r="J29" s="206" t="s">
        <v>98</v>
      </c>
      <c r="K29" s="206"/>
      <c r="L29" s="207"/>
      <c r="AA29" s="74" t="b">
        <f>AB29=0</f>
        <v>1</v>
      </c>
      <c r="AB29" s="72">
        <v>0</v>
      </c>
      <c r="AC29" s="22"/>
      <c r="AD29" s="22"/>
      <c r="AE29" s="22"/>
      <c r="AF29" s="22"/>
      <c r="AG29" s="22"/>
      <c r="AX29" s="43" t="s">
        <v>14</v>
      </c>
      <c r="AY29" s="43" t="s">
        <v>171</v>
      </c>
      <c r="AZ29" s="79" t="str">
        <f>IF(AG32="","",AG32)</f>
        <v>☆確認必要☆</v>
      </c>
      <c r="BA29" s="77"/>
      <c r="BB29" s="77"/>
      <c r="BC29" s="77"/>
      <c r="BD29" s="42">
        <v>5</v>
      </c>
      <c r="BE29" s="78" t="str">
        <f>MID(BF24,43,14)</f>
        <v/>
      </c>
    </row>
    <row r="30" spans="1:58" ht="34.5" customHeight="1">
      <c r="A30" s="245"/>
      <c r="B30" s="246"/>
      <c r="C30" s="248"/>
      <c r="D30" s="208" t="s">
        <v>99</v>
      </c>
      <c r="E30" s="209"/>
      <c r="F30" s="209"/>
      <c r="G30" s="210" t="s">
        <v>100</v>
      </c>
      <c r="H30" s="211"/>
      <c r="I30" s="211"/>
      <c r="J30" s="211" t="s">
        <v>101</v>
      </c>
      <c r="K30" s="212"/>
      <c r="L30" s="213"/>
      <c r="AB30" s="72">
        <f>IF(AB29&lt;=2,1,2)</f>
        <v>1</v>
      </c>
      <c r="AC30" s="22"/>
      <c r="AD30" s="22" t="s">
        <v>149</v>
      </c>
      <c r="AE30" s="22" t="str">
        <f>IF(AB30="","",IF(AB30=1,"定性分析",IF(AB30=2,"定性・定量分析",)))</f>
        <v>定性分析</v>
      </c>
      <c r="AF30" s="22"/>
      <c r="AG30" s="22"/>
      <c r="AX30" s="77"/>
      <c r="AY30" s="77"/>
      <c r="AZ30" s="77"/>
      <c r="BA30" s="77"/>
      <c r="BB30" s="77"/>
      <c r="BC30" s="77"/>
      <c r="BD30" s="77"/>
      <c r="BE30" s="77"/>
    </row>
    <row r="31" spans="1:58" ht="34.5" customHeight="1" thickBot="1">
      <c r="A31" s="194" t="s">
        <v>102</v>
      </c>
      <c r="B31" s="195"/>
      <c r="C31" s="49" t="s">
        <v>13</v>
      </c>
      <c r="D31" s="196" t="s">
        <v>177</v>
      </c>
      <c r="E31" s="197"/>
      <c r="F31" s="197"/>
      <c r="G31" s="197"/>
      <c r="H31" s="197"/>
      <c r="I31" s="197"/>
      <c r="J31" s="197"/>
      <c r="K31" s="197"/>
      <c r="L31" s="198"/>
      <c r="AA31" s="74" t="b">
        <f>ISBLANK(D31)</f>
        <v>0</v>
      </c>
      <c r="AB31" s="73"/>
      <c r="AC31" s="22"/>
      <c r="AD31" s="22">
        <v>308</v>
      </c>
      <c r="AE31" s="22"/>
      <c r="AF31" s="22"/>
      <c r="AG31" s="22"/>
      <c r="AX31" s="43" t="s">
        <v>132</v>
      </c>
      <c r="AY31" s="43" t="s">
        <v>172</v>
      </c>
      <c r="AZ31" s="79" t="str">
        <f>IF(AF32="","",AF32)</f>
        <v>☆確認必要☆</v>
      </c>
      <c r="BA31" s="77"/>
      <c r="BB31" s="77"/>
      <c r="BC31" s="77"/>
      <c r="BD31" s="77"/>
      <c r="BE31" s="77"/>
    </row>
    <row r="32" spans="1:58" ht="14.25" customHeight="1">
      <c r="A32" s="47"/>
      <c r="D32" s="83"/>
      <c r="E32" s="82"/>
      <c r="F32" s="82"/>
      <c r="G32" s="82"/>
      <c r="H32" s="82"/>
      <c r="I32" s="82"/>
      <c r="J32" s="82"/>
      <c r="K32" s="82"/>
      <c r="L32" s="86"/>
      <c r="AB32" s="72">
        <f>IF(OR(AB29=1,AB29=3),73,IF(OR(AB29=2,AB29=4),75,0))</f>
        <v>0</v>
      </c>
      <c r="AC32" s="22" t="str">
        <f>IF(AB29=0,"",IF(AB29&lt;=2,AB32,AB32+1))</f>
        <v/>
      </c>
      <c r="AD32" s="22"/>
      <c r="AE32" s="22" t="str">
        <f>IF(AB32=0,"",IF(AB32=73,AC47,IF(AB32=75,AD47)))</f>
        <v/>
      </c>
      <c r="AF32" s="22" t="str">
        <f>IF(D31="","",IF(COUNTIF(D31,"翌営*")&gt;0,"特急",IF(COUNTIF(D31,"3営*")&gt;0,"3営業日",IF(COUNTIF(D31,"5営*")&gt;0,"5営業日",IF(COUNTIF(D31,"9営*")&gt;0,"9営業日",IF(COUNTIF(D31,"14営*")&gt;0,"14営業日","☆確認必要☆"))))))</f>
        <v>☆確認必要☆</v>
      </c>
      <c r="AG32" s="22" t="str">
        <f>IF(AB32="","",IF(AB32=73,"JIS A 1481-1",IF(AB32=75,"JIS A 1481-2","☆確認必要☆")))</f>
        <v>☆確認必要☆</v>
      </c>
      <c r="AX32" s="77"/>
      <c r="AY32" s="77"/>
      <c r="AZ32" s="77"/>
      <c r="BA32" s="77"/>
      <c r="BB32" s="77"/>
      <c r="BC32" s="77"/>
      <c r="BD32" s="77"/>
      <c r="BE32" s="77"/>
    </row>
    <row r="33" spans="1:57" ht="19.5" thickBot="1">
      <c r="A33" s="47" t="s">
        <v>103</v>
      </c>
      <c r="AB33" s="71">
        <v>0</v>
      </c>
      <c r="AC33" s="16"/>
      <c r="AD33" s="16"/>
      <c r="AE33" s="16"/>
      <c r="AF33" s="16"/>
      <c r="AG33" s="16"/>
      <c r="AX33" s="77"/>
      <c r="AY33" s="77"/>
      <c r="AZ33" s="77"/>
      <c r="BA33" s="77"/>
      <c r="BB33" s="77"/>
      <c r="BC33" s="77"/>
      <c r="BD33" s="77"/>
      <c r="BE33" s="77"/>
    </row>
    <row r="34" spans="1:57">
      <c r="A34" s="199" t="s">
        <v>104</v>
      </c>
      <c r="B34" s="200"/>
      <c r="C34" s="50" t="s">
        <v>13</v>
      </c>
      <c r="D34" s="201"/>
      <c r="E34" s="202"/>
      <c r="F34" s="202"/>
      <c r="G34" s="202"/>
      <c r="H34" s="202"/>
      <c r="I34" s="202"/>
      <c r="J34" s="202"/>
      <c r="K34" s="202"/>
      <c r="L34" s="203"/>
      <c r="AA34" s="74" t="b">
        <f>ISBLANK(D34)</f>
        <v>1</v>
      </c>
      <c r="AB34" s="71"/>
      <c r="AC34" s="23"/>
      <c r="AD34" s="24"/>
      <c r="AE34" s="24"/>
      <c r="AF34" s="25"/>
      <c r="AG34" s="24"/>
      <c r="AH34" s="24"/>
      <c r="AI34" s="24"/>
      <c r="AJ34" s="24" t="s">
        <v>177</v>
      </c>
      <c r="AK34" s="24"/>
      <c r="AL34" s="24"/>
      <c r="AM34" s="24" t="s">
        <v>181</v>
      </c>
      <c r="AN34" s="24"/>
      <c r="AO34" s="24"/>
      <c r="AP34" s="24"/>
      <c r="AQ34" s="24"/>
      <c r="AR34" s="24"/>
      <c r="AS34" s="24"/>
      <c r="AT34" s="24"/>
      <c r="AU34" s="24"/>
      <c r="AV34" s="24"/>
      <c r="AW34" s="24"/>
      <c r="AX34" s="43" t="s">
        <v>15</v>
      </c>
      <c r="AY34" s="43" t="s">
        <v>147</v>
      </c>
      <c r="AZ34" s="78" t="str">
        <f>SUBSTITUTE(SUBSTITUTE(SUBSTITUTE(SUBSTITUTE(SUBSTITUTE(SUBSTITUTE(D34,"(株)","株式会社"),"（株）","株式会社"),"㈱","株式会社"),"(有)","有限会社"),"㈲","有限会社"),"（有）","有限会社")</f>
        <v/>
      </c>
      <c r="BA34" s="77"/>
      <c r="BB34" s="77"/>
      <c r="BC34" s="77"/>
      <c r="BD34" s="77"/>
      <c r="BE34" s="77"/>
    </row>
    <row r="35" spans="1:57">
      <c r="A35" s="186" t="s">
        <v>105</v>
      </c>
      <c r="B35" s="187"/>
      <c r="C35" s="51"/>
      <c r="D35" s="184"/>
      <c r="E35" s="184"/>
      <c r="F35" s="184"/>
      <c r="G35" s="184"/>
      <c r="H35" s="184"/>
      <c r="I35" s="184"/>
      <c r="J35" s="184"/>
      <c r="K35" s="184"/>
      <c r="L35" s="185"/>
      <c r="M35" s="135" t="s">
        <v>153</v>
      </c>
      <c r="N35" s="136"/>
      <c r="O35" s="136"/>
      <c r="P35" s="136"/>
      <c r="Q35" s="136"/>
      <c r="AC35" s="26">
        <v>1</v>
      </c>
      <c r="AD35" s="27" t="s">
        <v>290</v>
      </c>
      <c r="AE35" s="27" t="s">
        <v>291</v>
      </c>
      <c r="AF35" s="27" t="s">
        <v>292</v>
      </c>
      <c r="AG35" s="27" t="s">
        <v>293</v>
      </c>
      <c r="AH35" s="27" t="s">
        <v>294</v>
      </c>
      <c r="AI35" s="28" t="s">
        <v>19</v>
      </c>
      <c r="AJ35" s="28">
        <f>AB29</f>
        <v>0</v>
      </c>
      <c r="AK35" s="27" t="str">
        <f>IF(AB29=0,"",IF(COUNTIF(AM36:AM40,D31)&gt;0,TRUE,FALSE))</f>
        <v/>
      </c>
      <c r="AL35" s="27"/>
      <c r="AM35" s="27"/>
      <c r="AN35" s="27"/>
      <c r="AO35" s="27"/>
      <c r="AP35" s="27"/>
      <c r="AQ35" s="27"/>
      <c r="AR35" s="27"/>
      <c r="AS35" s="27"/>
      <c r="AT35" s="27"/>
      <c r="AU35" s="27"/>
      <c r="AV35" s="27"/>
      <c r="AW35" s="27"/>
      <c r="AX35" s="43" t="s">
        <v>85</v>
      </c>
      <c r="AY35" s="43" t="s">
        <v>173</v>
      </c>
      <c r="AZ35" s="78" t="str">
        <f>IF(D35="","未記入 "&amp;E52&amp;" アスベスト含有調査 "&amp;H52,D35)</f>
        <v xml:space="preserve">未記入  アスベスト含有調査 </v>
      </c>
      <c r="BA35" s="77"/>
      <c r="BB35" s="77"/>
      <c r="BC35" s="77"/>
      <c r="BD35" s="77"/>
      <c r="BE35" s="77"/>
    </row>
    <row r="36" spans="1:57">
      <c r="A36" s="181" t="s">
        <v>152</v>
      </c>
      <c r="B36" s="182"/>
      <c r="C36" s="183"/>
      <c r="D36" s="184"/>
      <c r="E36" s="184"/>
      <c r="F36" s="184"/>
      <c r="G36" s="184"/>
      <c r="H36" s="184"/>
      <c r="I36" s="184"/>
      <c r="J36" s="184"/>
      <c r="K36" s="184"/>
      <c r="L36" s="185"/>
      <c r="M36" s="135" t="s">
        <v>154</v>
      </c>
      <c r="N36" s="136"/>
      <c r="O36" s="136"/>
      <c r="P36" s="136"/>
      <c r="Q36" s="136"/>
      <c r="AC36" s="26">
        <v>2</v>
      </c>
      <c r="AD36" s="27" t="s">
        <v>295</v>
      </c>
      <c r="AE36" s="27" t="s">
        <v>296</v>
      </c>
      <c r="AF36" s="27" t="s">
        <v>297</v>
      </c>
      <c r="AG36" s="27" t="s">
        <v>298</v>
      </c>
      <c r="AH36" s="27" t="s">
        <v>299</v>
      </c>
      <c r="AI36" s="28" t="s">
        <v>20</v>
      </c>
      <c r="AJ36" s="28" t="str">
        <f>IF(AB32=0,"AJ34",IF(AJ35=1,"$AM$36:$AM$40",IF(AJ35=2,"$AM$36:$AM$37",IF(AJ35=3,"$AM$36:$AM$40",IF(AJ35=4,"$AM$36:$AM$37","AJ34")))))</f>
        <v>AJ34</v>
      </c>
      <c r="AK36" s="27"/>
      <c r="AL36" s="27"/>
      <c r="AM36" s="28" t="str">
        <f>IF(AB32=0,"",IF(AJ35=1,AD35,IF(AJ35=2,AD37,IF(AJ35=3,AD36,IF(AJ35=4,AD38,"")))))</f>
        <v/>
      </c>
      <c r="AN36" s="27"/>
      <c r="AO36" s="27"/>
      <c r="AP36" s="27"/>
      <c r="AQ36" s="27"/>
      <c r="AR36" s="27"/>
      <c r="AS36" s="27"/>
      <c r="AT36" s="27"/>
      <c r="AU36" s="27"/>
      <c r="AV36" s="27"/>
      <c r="AW36" s="27"/>
      <c r="AX36" s="43" t="s">
        <v>150</v>
      </c>
      <c r="AY36" s="43" t="s">
        <v>174</v>
      </c>
      <c r="AZ36" s="78" t="str">
        <f>IF(D36&lt;&gt;"",D36,"-")</f>
        <v>-</v>
      </c>
      <c r="BA36" s="77"/>
      <c r="BB36" s="77"/>
      <c r="BC36" s="77"/>
      <c r="BD36" s="77"/>
      <c r="BE36" s="77"/>
    </row>
    <row r="37" spans="1:57" ht="36.75" customHeight="1">
      <c r="A37" s="186" t="s">
        <v>106</v>
      </c>
      <c r="B37" s="187"/>
      <c r="C37" s="52" t="s">
        <v>13</v>
      </c>
      <c r="D37" s="188"/>
      <c r="E37" s="188"/>
      <c r="F37" s="188"/>
      <c r="G37" s="188"/>
      <c r="H37" s="188"/>
      <c r="I37" s="188"/>
      <c r="J37" s="188"/>
      <c r="K37" s="188"/>
      <c r="L37" s="189"/>
      <c r="N37" s="137" t="s">
        <v>155</v>
      </c>
      <c r="O37" s="137"/>
      <c r="P37" s="137"/>
      <c r="Q37" s="137"/>
      <c r="AA37" s="74" t="b">
        <f t="shared" ref="AA37:AA38" si="3">ISBLANK(D37)</f>
        <v>1</v>
      </c>
      <c r="AC37" s="26">
        <v>3</v>
      </c>
      <c r="AD37" s="27" t="s">
        <v>300</v>
      </c>
      <c r="AE37" s="27" t="s">
        <v>301</v>
      </c>
      <c r="AF37" s="27"/>
      <c r="AG37" s="27"/>
      <c r="AH37" s="27"/>
      <c r="AI37" s="27"/>
      <c r="AJ37" s="28" t="str">
        <f>IF(COUNTIF(D31,"翌営*")&gt;0,1,IF(COUNTIF(D31,"3営*")&gt;0,3,IF(COUNTIF(D31,"5営*")&gt;0,5,IF(COUNTIF(D31,"9営*")&gt;0,9,IF(COUNTIF(D31,"14営*")&gt;0,14,"")))))</f>
        <v/>
      </c>
      <c r="AK37" s="28" t="str">
        <f>IF(AB29=0,"",IF(AB30&lt;&gt;2,0,IF(AB29=4,3,2)))</f>
        <v/>
      </c>
      <c r="AL37" s="28" t="e">
        <f>AJ37+AK37</f>
        <v>#VALUE!</v>
      </c>
      <c r="AM37" s="28" t="str">
        <f>IF(AB32=0,"",IF(AJ35=1,AE35,IF(AJ35=2,AE37,IF(AJ35=3,AE36,IF(AJ35=4,AE38,"")))))</f>
        <v/>
      </c>
      <c r="AN37" s="27"/>
      <c r="AO37" s="27"/>
      <c r="AP37" s="27"/>
      <c r="AQ37" s="27"/>
      <c r="AR37" s="27"/>
      <c r="AS37" s="27"/>
      <c r="AT37" s="27"/>
      <c r="AU37" s="27"/>
      <c r="AV37" s="27"/>
      <c r="AW37" s="27"/>
      <c r="AX37" s="43" t="s">
        <v>106</v>
      </c>
      <c r="AY37" s="43" t="s">
        <v>175</v>
      </c>
      <c r="AZ37" s="78" t="str" cm="1">
        <f t="array" ref="AZ37">IF(D37="","未記入",SUBSTITUTE(SUBSTITUTE(SUBSTITUTE(SUBSTITUTE(SUBSTITUTE(SUBSTITUTE(SUBSTITUTE(SUBSTITUTE(_xlfn.LET(_xlpm.x,MID(DBCS(D37),_xlfn.SEQUENCE(LEN(DBCS(D37))),1),_xlfn.CONCAT(IF(EXACT(UPPER(_xlpm.x),LOWER(_xlpm.x))*ISERROR(VALUE(_xlpm.x))*EXACT(9504&lt;CODE(_xlpm.x),CODE(_xlpm.x)&lt;9591),_xlpm.x,ASC(_xlpm.x)))),"ｰ","ー"),"~","～"),"(株)","株式会社"),"（株）","株式会社"),"㈱","株式会社"),"(有)","有限会社"),"㈲","有限会社"),"（有）","有限会社"))</f>
        <v>未記入</v>
      </c>
      <c r="BA37" s="77"/>
      <c r="BB37" s="77"/>
      <c r="BC37" s="77"/>
      <c r="BD37" s="77"/>
      <c r="BE37" s="77"/>
    </row>
    <row r="38" spans="1:57" ht="36.75" customHeight="1" thickBot="1">
      <c r="A38" s="190" t="s">
        <v>258</v>
      </c>
      <c r="B38" s="191"/>
      <c r="C38" s="49" t="s">
        <v>13</v>
      </c>
      <c r="D38" s="192"/>
      <c r="E38" s="192"/>
      <c r="F38" s="192"/>
      <c r="G38" s="192"/>
      <c r="H38" s="192"/>
      <c r="I38" s="192"/>
      <c r="J38" s="192"/>
      <c r="K38" s="192"/>
      <c r="L38" s="193"/>
      <c r="N38" s="137"/>
      <c r="O38" s="137"/>
      <c r="P38" s="137"/>
      <c r="Q38" s="137"/>
      <c r="AA38" s="74" t="b">
        <f t="shared" si="3"/>
        <v>1</v>
      </c>
      <c r="AC38" s="31">
        <v>4</v>
      </c>
      <c r="AD38" s="27" t="s">
        <v>302</v>
      </c>
      <c r="AE38" s="27" t="s">
        <v>303</v>
      </c>
      <c r="AF38" s="27"/>
      <c r="AG38" s="27"/>
      <c r="AH38" s="27"/>
      <c r="AI38" s="27"/>
      <c r="AJ38" s="27"/>
      <c r="AK38" s="27"/>
      <c r="AL38" s="27"/>
      <c r="AM38" s="28" t="str">
        <f>IF(AB32=0,"",IF(AJ35=1,AF35,IF(AJ35=3,AF36,"")))</f>
        <v/>
      </c>
      <c r="AN38" s="27"/>
      <c r="AO38" s="27"/>
      <c r="AP38" s="27"/>
      <c r="AQ38" s="27"/>
      <c r="AR38" s="27"/>
      <c r="AS38" s="27"/>
      <c r="AT38" s="27"/>
      <c r="AU38" s="27"/>
      <c r="AV38" s="27"/>
      <c r="AW38" s="27"/>
      <c r="AX38" s="43" t="s">
        <v>146</v>
      </c>
      <c r="AY38" s="43" t="s">
        <v>176</v>
      </c>
      <c r="AZ38" s="78" t="str" cm="1">
        <f t="array" ref="AZ38">IF(D38="","未記入",SUBSTITUTE(SUBSTITUTE(SUBSTITUTE(SUBSTITUTE(SUBSTITUTE(SUBSTITUTE(SUBSTITUTE(SUBSTITUTE(_xlfn.LET(_xlpm.x,MID(DBCS(D38),_xlfn.SEQUENCE(LEN(DBCS(D38))),1),_xlfn.CONCAT(IF(EXACT(UPPER(_xlpm.x),LOWER(_xlpm.x))*ISERROR(VALUE(_xlpm.x))*EXACT(9504&lt;CODE(_xlpm.x),CODE(_xlpm.x)&lt;9591),_xlpm.x,ASC(_xlpm.x)))),"ｰ","ー"),"~","～"),"(株)","株式会社"),"（株）","株式会社"),"㈱","株式会社"),"(有)","有限会社"),"㈲","有限会社"),"（有）","有限会社"))</f>
        <v>未記入</v>
      </c>
      <c r="BA38" s="77"/>
      <c r="BB38" s="77"/>
      <c r="BC38" s="77"/>
      <c r="BD38" s="77"/>
      <c r="BE38" s="77"/>
    </row>
    <row r="39" spans="1:57" ht="15" customHeight="1">
      <c r="A39" s="53"/>
      <c r="B39" s="53"/>
      <c r="C39" s="45"/>
      <c r="D39" s="54"/>
      <c r="E39" s="54"/>
      <c r="F39" s="54"/>
      <c r="G39" s="54"/>
      <c r="H39" s="54"/>
      <c r="I39" s="54"/>
      <c r="J39" s="54"/>
      <c r="K39" s="54"/>
      <c r="AC39" s="26">
        <v>5</v>
      </c>
      <c r="AD39" s="27" t="s">
        <v>18</v>
      </c>
      <c r="AE39" s="30" t="s">
        <v>21</v>
      </c>
      <c r="AF39" s="27"/>
      <c r="AG39" s="27"/>
      <c r="AH39" s="27"/>
      <c r="AI39" s="27"/>
      <c r="AJ39" s="27" t="s">
        <v>178</v>
      </c>
      <c r="AK39" s="27"/>
      <c r="AL39" s="27"/>
      <c r="AM39" s="28" t="str">
        <f>IF(AB32=0,"",IF(AJ35=1,AG35,IF(AJ35=3,AG36,"")))</f>
        <v/>
      </c>
      <c r="AN39" s="27"/>
      <c r="AO39" s="27"/>
      <c r="AP39" s="27"/>
      <c r="AQ39" s="27"/>
      <c r="AR39" s="27"/>
      <c r="AS39" s="27"/>
      <c r="AT39" s="27"/>
      <c r="AU39" s="27"/>
      <c r="AV39" s="27"/>
      <c r="AW39" s="27"/>
      <c r="AX39" s="77"/>
      <c r="AY39" s="77"/>
      <c r="AZ39" s="77"/>
      <c r="BA39" s="77"/>
      <c r="BB39" s="77"/>
      <c r="BC39" s="77"/>
      <c r="BD39" s="77"/>
      <c r="BE39" s="77"/>
    </row>
    <row r="40" spans="1:57" ht="19.5" thickBot="1">
      <c r="A40" s="47" t="s">
        <v>107</v>
      </c>
      <c r="AC40" s="26">
        <v>6</v>
      </c>
      <c r="AD40" s="27" t="s">
        <v>23</v>
      </c>
      <c r="AE40" s="30" t="s">
        <v>21</v>
      </c>
      <c r="AF40" s="27"/>
      <c r="AG40" s="27"/>
      <c r="AH40" s="27"/>
      <c r="AI40" s="27"/>
      <c r="AJ40" s="27" t="s">
        <v>182</v>
      </c>
      <c r="AK40" s="27"/>
      <c r="AL40" s="27"/>
      <c r="AM40" s="28" t="str">
        <f>IF(AB32=0,"",IF(AJ35=1,AH35,IF(AJ35=3,AH36,"")))</f>
        <v/>
      </c>
      <c r="AN40" s="27"/>
      <c r="AO40" s="27"/>
      <c r="AP40" s="27"/>
      <c r="AQ40" s="27"/>
      <c r="AR40" s="27"/>
      <c r="AS40" s="27"/>
      <c r="AT40" s="27"/>
      <c r="AU40" s="27"/>
      <c r="AV40" s="27"/>
      <c r="AW40" s="27"/>
      <c r="AX40" s="77"/>
      <c r="AY40" s="77"/>
      <c r="AZ40" s="77"/>
      <c r="BA40" s="77"/>
      <c r="BB40" s="77"/>
      <c r="BC40" s="77"/>
      <c r="BD40" s="77"/>
      <c r="BE40" s="77"/>
    </row>
    <row r="41" spans="1:57" ht="18.75" customHeight="1" thickBot="1">
      <c r="A41" s="160" t="s">
        <v>108</v>
      </c>
      <c r="B41" s="161"/>
      <c r="C41" s="161"/>
      <c r="D41" s="161"/>
      <c r="E41" s="161"/>
      <c r="F41" s="161"/>
      <c r="G41" s="161"/>
      <c r="H41" s="161"/>
      <c r="I41" s="161"/>
      <c r="J41" s="161"/>
      <c r="K41" s="161"/>
      <c r="L41" s="162"/>
      <c r="M41" s="81" t="s">
        <v>264</v>
      </c>
      <c r="AC41" s="26">
        <v>7</v>
      </c>
      <c r="AD41" s="30" t="s">
        <v>21</v>
      </c>
      <c r="AE41" s="27" t="s">
        <v>22</v>
      </c>
      <c r="AF41" s="27"/>
      <c r="AG41" s="27"/>
      <c r="AH41" s="27"/>
      <c r="AI41" s="27"/>
      <c r="AJ41" s="27" t="s">
        <v>179</v>
      </c>
      <c r="AK41" s="27"/>
      <c r="AL41" s="27"/>
      <c r="AM41" s="27"/>
      <c r="AN41" s="27"/>
      <c r="AO41" s="27"/>
      <c r="AP41" s="27"/>
      <c r="AQ41" s="27"/>
      <c r="AR41" s="27"/>
      <c r="AS41" s="27"/>
      <c r="AT41" s="27"/>
      <c r="AU41" s="27"/>
      <c r="AV41" s="27"/>
      <c r="AW41" s="27"/>
      <c r="AX41" s="77"/>
      <c r="AY41" s="77"/>
      <c r="AZ41" s="77"/>
      <c r="BA41" s="77"/>
      <c r="BB41" s="77"/>
      <c r="BC41" s="77"/>
      <c r="BD41" s="77"/>
      <c r="BE41" s="77"/>
    </row>
    <row r="42" spans="1:57" ht="18.75" customHeight="1" thickTop="1">
      <c r="A42" s="163"/>
      <c r="B42" s="164"/>
      <c r="C42" s="164"/>
      <c r="D42" s="164"/>
      <c r="E42" s="164"/>
      <c r="F42" s="164"/>
      <c r="G42" s="164"/>
      <c r="H42" s="164"/>
      <c r="I42" s="164"/>
      <c r="J42" s="164"/>
      <c r="K42" s="164"/>
      <c r="L42" s="165"/>
      <c r="M42" s="81" t="s">
        <v>265</v>
      </c>
      <c r="AC42" s="31"/>
      <c r="AD42" s="87"/>
      <c r="AE42" s="88"/>
      <c r="AF42" s="87"/>
      <c r="AG42" s="27"/>
      <c r="AH42" s="27"/>
      <c r="AI42" s="27"/>
      <c r="AJ42" s="27" t="s">
        <v>180</v>
      </c>
      <c r="AK42" s="27"/>
      <c r="AL42" s="27"/>
      <c r="AM42" s="27"/>
      <c r="AN42" s="27"/>
      <c r="AO42" s="27"/>
      <c r="AP42" s="27"/>
      <c r="AQ42" s="27"/>
      <c r="AR42" s="27"/>
      <c r="AS42" s="27"/>
      <c r="AT42" s="27"/>
      <c r="AU42" s="27"/>
      <c r="AV42" s="27"/>
      <c r="AW42" s="27"/>
      <c r="AX42" s="229" t="s">
        <v>133</v>
      </c>
      <c r="AY42" s="251" t="s">
        <v>272</v>
      </c>
      <c r="AZ42" s="104" t="str">
        <f>IF(AND(AZ20=AZ7,BC20=AZ7),"",IF(AND(AZ20&lt;&gt;AZ7,BC20=AZ7),"報告書送付先別",IF(AND(AZ20=AZ7,BC20=AZ7),"請求書送付先別","報告書・請求書送付先別")))</f>
        <v/>
      </c>
      <c r="BA42" s="77"/>
      <c r="BB42" s="77"/>
      <c r="BC42" s="77"/>
      <c r="BD42" s="77"/>
      <c r="BE42" s="77"/>
    </row>
    <row r="43" spans="1:57" ht="18.75" customHeight="1">
      <c r="A43" s="166"/>
      <c r="B43" s="167"/>
      <c r="C43" s="167"/>
      <c r="D43" s="167"/>
      <c r="E43" s="167"/>
      <c r="F43" s="167"/>
      <c r="G43" s="167"/>
      <c r="H43" s="167"/>
      <c r="I43" s="167"/>
      <c r="J43" s="167"/>
      <c r="K43" s="167"/>
      <c r="L43" s="168"/>
      <c r="AC43" s="31"/>
      <c r="AD43" s="87"/>
      <c r="AE43" s="88"/>
      <c r="AF43" s="88"/>
      <c r="AG43" s="27"/>
      <c r="AH43" s="27"/>
      <c r="AI43" s="27"/>
      <c r="AJ43" s="27" t="s">
        <v>289</v>
      </c>
      <c r="AK43" s="27"/>
      <c r="AL43" s="27"/>
      <c r="AM43" s="27"/>
      <c r="AN43" s="27"/>
      <c r="AO43" s="27"/>
      <c r="AP43" s="27"/>
      <c r="AQ43" s="27"/>
      <c r="AR43" s="27"/>
      <c r="AS43" s="27"/>
      <c r="AT43" s="27"/>
      <c r="AU43" s="27"/>
      <c r="AV43" s="27"/>
      <c r="AW43" s="27"/>
      <c r="AX43" s="229"/>
      <c r="AY43" s="252"/>
      <c r="AZ43" s="104" t="str">
        <f>IF(COUNTIF(AZ34,"*管理組合*")&gt;0,"下地調整材状/下地材状（仕上げ塗材の場合のみ）","")</f>
        <v/>
      </c>
      <c r="BA43" s="77"/>
      <c r="BB43" s="77"/>
      <c r="BC43" s="77"/>
      <c r="BD43" s="77"/>
      <c r="BE43" s="77"/>
    </row>
    <row r="44" spans="1:57" ht="18.75" customHeight="1">
      <c r="A44" s="166"/>
      <c r="B44" s="167"/>
      <c r="C44" s="167"/>
      <c r="D44" s="167"/>
      <c r="E44" s="167"/>
      <c r="F44" s="167"/>
      <c r="G44" s="167"/>
      <c r="H44" s="167"/>
      <c r="I44" s="167"/>
      <c r="J44" s="167"/>
      <c r="K44" s="167"/>
      <c r="L44" s="168"/>
      <c r="AC44" s="32" t="s">
        <v>24</v>
      </c>
      <c r="AD44" s="33" t="s">
        <v>25</v>
      </c>
      <c r="AE44" s="33" t="s">
        <v>26</v>
      </c>
      <c r="AF44" s="33" t="s">
        <v>27</v>
      </c>
      <c r="AG44" s="33" t="s">
        <v>28</v>
      </c>
      <c r="AH44" s="33" t="s">
        <v>29</v>
      </c>
      <c r="AI44" s="33" t="s">
        <v>30</v>
      </c>
      <c r="AJ44" s="106" t="s">
        <v>306</v>
      </c>
      <c r="AK44" s="27"/>
      <c r="AL44" s="27"/>
      <c r="AM44" s="27"/>
      <c r="AN44" s="27"/>
      <c r="AO44" s="27"/>
      <c r="AP44" s="27"/>
      <c r="AQ44" s="27"/>
      <c r="AR44" s="27"/>
      <c r="AS44" s="27"/>
      <c r="AT44" s="27"/>
      <c r="AU44" s="27"/>
      <c r="AV44" s="27"/>
      <c r="AW44" s="27"/>
      <c r="AX44" s="229"/>
      <c r="AY44" s="252"/>
      <c r="AZ44" s="77"/>
      <c r="BA44" s="77"/>
      <c r="BB44" s="77"/>
      <c r="BC44" s="77"/>
      <c r="BD44" s="77"/>
      <c r="BE44" s="77"/>
    </row>
    <row r="45" spans="1:57" ht="18.75" customHeight="1">
      <c r="A45" s="166"/>
      <c r="B45" s="167"/>
      <c r="C45" s="167"/>
      <c r="D45" s="167"/>
      <c r="E45" s="167"/>
      <c r="F45" s="167"/>
      <c r="G45" s="167"/>
      <c r="H45" s="167"/>
      <c r="I45" s="167"/>
      <c r="J45" s="167"/>
      <c r="K45" s="167"/>
      <c r="L45" s="168"/>
      <c r="AC45" s="34" t="s">
        <v>31</v>
      </c>
      <c r="AD45" s="35" t="s">
        <v>32</v>
      </c>
      <c r="AE45" s="27"/>
      <c r="AF45" s="27"/>
      <c r="AG45" s="27"/>
      <c r="AH45" s="27"/>
      <c r="AI45" s="27"/>
      <c r="AJ45" s="134" t="str">
        <f>IF(AK35=FALSE,AM34,IF(AA48&gt;0,AJ39&amp;AA48&amp;AJ40,IF(AND(AA48=0,【試料追加シート】!AC1=0),AJ41,IF(【試料追加シート】!AR3&gt;=1,AJ48,IF(AF32="特急",AJ44,AJ42&amp;AL37&amp;AJ43)))))</f>
        <v>必須入力セルが　10　個残っています、該当の項目の入力お願い致します</v>
      </c>
      <c r="AK45" s="134"/>
      <c r="AL45" s="134"/>
      <c r="AM45" s="134"/>
      <c r="AN45" s="134"/>
      <c r="AO45" s="134"/>
      <c r="AP45" s="134"/>
      <c r="AQ45" s="134"/>
      <c r="AR45" s="134"/>
      <c r="AS45" s="134"/>
      <c r="AT45" s="134"/>
      <c r="AU45" s="134"/>
      <c r="AV45" s="27"/>
      <c r="AW45" s="27"/>
      <c r="AX45" s="229"/>
      <c r="AY45" s="252"/>
      <c r="AZ45" s="77"/>
      <c r="BA45" s="77"/>
      <c r="BB45" s="77"/>
      <c r="BC45" s="77"/>
      <c r="BD45" s="77"/>
      <c r="BE45" s="77"/>
    </row>
    <row r="46" spans="1:57">
      <c r="A46" s="166"/>
      <c r="B46" s="167"/>
      <c r="C46" s="167"/>
      <c r="D46" s="167"/>
      <c r="E46" s="167"/>
      <c r="F46" s="167"/>
      <c r="G46" s="167"/>
      <c r="H46" s="167"/>
      <c r="I46" s="167"/>
      <c r="J46" s="167"/>
      <c r="K46" s="167"/>
      <c r="L46" s="168"/>
      <c r="AC46" s="31" t="s">
        <v>33</v>
      </c>
      <c r="AD46" s="27" t="s">
        <v>34</v>
      </c>
      <c r="AE46" s="27" t="s">
        <v>35</v>
      </c>
      <c r="AF46" s="27"/>
      <c r="AG46" s="27"/>
      <c r="AH46" s="27"/>
      <c r="AI46" s="27"/>
      <c r="AJ46" s="134"/>
      <c r="AK46" s="134"/>
      <c r="AL46" s="134"/>
      <c r="AM46" s="134"/>
      <c r="AN46" s="134"/>
      <c r="AO46" s="134"/>
      <c r="AP46" s="134"/>
      <c r="AQ46" s="134"/>
      <c r="AR46" s="134"/>
      <c r="AS46" s="134"/>
      <c r="AT46" s="134"/>
      <c r="AU46" s="134"/>
      <c r="AV46" s="27"/>
      <c r="AW46" s="27"/>
      <c r="AX46" s="229"/>
      <c r="AY46" s="252"/>
      <c r="AZ46" s="77"/>
      <c r="BA46" s="77"/>
      <c r="BB46" s="77"/>
      <c r="BC46" s="77"/>
      <c r="BD46" s="77"/>
      <c r="BE46" s="77"/>
    </row>
    <row r="47" spans="1:57" ht="19.5" customHeight="1">
      <c r="A47" s="166"/>
      <c r="B47" s="167"/>
      <c r="C47" s="167"/>
      <c r="D47" s="167"/>
      <c r="E47" s="167"/>
      <c r="F47" s="167"/>
      <c r="G47" s="167"/>
      <c r="H47" s="167"/>
      <c r="I47" s="167"/>
      <c r="J47" s="167"/>
      <c r="K47" s="167"/>
      <c r="L47" s="168"/>
      <c r="AC47" s="36" t="s">
        <v>36</v>
      </c>
      <c r="AD47" s="37" t="s">
        <v>37</v>
      </c>
      <c r="AE47" s="38" t="s">
        <v>38</v>
      </c>
      <c r="AF47" s="38" t="s">
        <v>39</v>
      </c>
      <c r="AG47" s="37" t="s">
        <v>40</v>
      </c>
      <c r="AH47" s="27"/>
      <c r="AI47" s="27"/>
      <c r="AJ47" s="134"/>
      <c r="AK47" s="134"/>
      <c r="AL47" s="134"/>
      <c r="AM47" s="134"/>
      <c r="AN47" s="134"/>
      <c r="AO47" s="134"/>
      <c r="AP47" s="134"/>
      <c r="AQ47" s="134"/>
      <c r="AR47" s="134"/>
      <c r="AS47" s="134"/>
      <c r="AT47" s="134"/>
      <c r="AU47" s="134"/>
      <c r="AV47" s="27"/>
      <c r="AW47" s="27"/>
      <c r="AX47" s="229"/>
      <c r="AY47" s="252"/>
      <c r="AZ47" s="77"/>
      <c r="BA47" s="77"/>
      <c r="BB47" s="77"/>
      <c r="BC47" s="77"/>
      <c r="BD47" s="77"/>
      <c r="BE47" s="77"/>
    </row>
    <row r="48" spans="1:57" ht="19.5" customHeight="1" thickBot="1">
      <c r="A48" s="169"/>
      <c r="B48" s="170"/>
      <c r="C48" s="170"/>
      <c r="D48" s="170"/>
      <c r="E48" s="170"/>
      <c r="F48" s="170"/>
      <c r="G48" s="170"/>
      <c r="H48" s="170"/>
      <c r="I48" s="170"/>
      <c r="J48" s="170"/>
      <c r="K48" s="170"/>
      <c r="L48" s="171"/>
      <c r="AA48" s="74">
        <f>COUNTIF(AA7:AA38,"TRUE")</f>
        <v>10</v>
      </c>
      <c r="AC48" s="31"/>
      <c r="AD48" s="27"/>
      <c r="AE48" s="27"/>
      <c r="AF48" s="27"/>
      <c r="AG48" s="27">
        <v>-1</v>
      </c>
      <c r="AH48" s="27"/>
      <c r="AI48" s="27"/>
      <c r="AJ48" s="27" t="s">
        <v>275</v>
      </c>
      <c r="AK48" s="27"/>
      <c r="AL48" s="27"/>
      <c r="AM48" s="27"/>
      <c r="AN48" s="27"/>
      <c r="AO48" s="27"/>
      <c r="AP48" s="27"/>
      <c r="AQ48" s="27"/>
      <c r="AR48" s="27"/>
      <c r="AS48" s="27"/>
      <c r="AT48" s="27"/>
      <c r="AU48" s="27"/>
      <c r="AV48" s="27"/>
      <c r="AW48" s="27"/>
      <c r="AX48" s="229"/>
      <c r="AY48" s="253"/>
      <c r="AZ48" s="77"/>
      <c r="BA48" s="77"/>
      <c r="BB48" s="77"/>
      <c r="BC48" s="77"/>
      <c r="BD48" s="77"/>
      <c r="BE48" s="77"/>
    </row>
    <row r="49" spans="1:49" ht="19.5" thickBot="1">
      <c r="A49" s="47" t="s">
        <v>109</v>
      </c>
      <c r="AC49" s="31" t="s">
        <v>42</v>
      </c>
      <c r="AD49" s="27" t="s">
        <v>16</v>
      </c>
      <c r="AE49" s="27"/>
      <c r="AF49" s="27"/>
      <c r="AG49" s="27">
        <v>-2</v>
      </c>
      <c r="AH49" s="27"/>
      <c r="AI49" s="27"/>
      <c r="AJ49" s="27"/>
      <c r="AK49" s="27"/>
      <c r="AL49" s="27"/>
      <c r="AM49" s="27"/>
      <c r="AN49" s="27"/>
      <c r="AO49" s="27"/>
      <c r="AP49" s="27"/>
      <c r="AQ49" s="27"/>
      <c r="AR49" s="27"/>
      <c r="AS49" s="27"/>
      <c r="AT49" s="27"/>
      <c r="AU49" s="27"/>
      <c r="AV49" s="27"/>
      <c r="AW49" s="29"/>
    </row>
    <row r="50" spans="1:49" ht="19.5" thickBot="1">
      <c r="A50" s="55" t="s">
        <v>110</v>
      </c>
      <c r="B50" s="56" t="s">
        <v>111</v>
      </c>
      <c r="C50" s="172" t="s">
        <v>112</v>
      </c>
      <c r="D50" s="173"/>
      <c r="E50" s="172" t="s">
        <v>113</v>
      </c>
      <c r="F50" s="174"/>
      <c r="G50" s="173"/>
      <c r="H50" s="172" t="s">
        <v>114</v>
      </c>
      <c r="I50" s="174"/>
      <c r="J50" s="173"/>
      <c r="K50" s="84" t="s">
        <v>115</v>
      </c>
      <c r="L50" s="57" t="s">
        <v>116</v>
      </c>
      <c r="AC50" s="31" t="s">
        <v>43</v>
      </c>
      <c r="AD50" s="27" t="s">
        <v>44</v>
      </c>
      <c r="AE50" s="27" t="s">
        <v>17</v>
      </c>
      <c r="AF50" s="27"/>
      <c r="AG50" s="27"/>
      <c r="AH50" s="27"/>
      <c r="AI50" s="27"/>
      <c r="AJ50" s="27"/>
      <c r="AK50" s="27"/>
      <c r="AL50" s="27"/>
      <c r="AM50" s="27"/>
      <c r="AN50" s="27"/>
      <c r="AO50" s="27"/>
      <c r="AP50" s="27"/>
      <c r="AQ50" s="27"/>
      <c r="AR50" s="27"/>
      <c r="AS50" s="27"/>
      <c r="AT50" s="27"/>
      <c r="AU50" s="27"/>
      <c r="AV50" s="27"/>
      <c r="AW50" s="29"/>
    </row>
    <row r="51" spans="1:49" ht="19.5" thickBot="1">
      <c r="A51" s="58" t="s">
        <v>117</v>
      </c>
      <c r="B51" s="59">
        <v>45926</v>
      </c>
      <c r="C51" s="175" t="s">
        <v>118</v>
      </c>
      <c r="D51" s="176"/>
      <c r="E51" s="177" t="s">
        <v>119</v>
      </c>
      <c r="F51" s="178"/>
      <c r="G51" s="179"/>
      <c r="H51" s="175" t="s">
        <v>120</v>
      </c>
      <c r="I51" s="180"/>
      <c r="J51" s="180"/>
      <c r="K51" s="60" t="s">
        <v>121</v>
      </c>
      <c r="L51" s="61" t="s">
        <v>122</v>
      </c>
      <c r="M51" s="81" t="s">
        <v>305</v>
      </c>
      <c r="AC51" s="31" t="s">
        <v>45</v>
      </c>
      <c r="AD51" s="27" t="s">
        <v>46</v>
      </c>
      <c r="AE51" s="27" t="s">
        <v>47</v>
      </c>
      <c r="AF51" s="27" t="s">
        <v>48</v>
      </c>
      <c r="AG51" s="27" t="s">
        <v>49</v>
      </c>
      <c r="AH51" s="27"/>
      <c r="AI51" s="27"/>
      <c r="AJ51" s="27"/>
      <c r="AK51" s="27"/>
      <c r="AL51" s="27"/>
      <c r="AM51" s="27"/>
      <c r="AN51" s="27"/>
      <c r="AO51" s="27"/>
      <c r="AP51" s="27"/>
      <c r="AQ51" s="27"/>
      <c r="AR51" s="27"/>
      <c r="AS51" s="27"/>
      <c r="AT51" s="27"/>
      <c r="AU51" s="27"/>
      <c r="AV51" s="27"/>
      <c r="AW51" s="29"/>
    </row>
    <row r="52" spans="1:49" ht="51" customHeight="1" thickTop="1">
      <c r="A52" s="107" t="s">
        <v>310</v>
      </c>
      <c r="B52" s="124"/>
      <c r="C52" s="157"/>
      <c r="D52" s="158"/>
      <c r="E52" s="159"/>
      <c r="F52" s="159"/>
      <c r="G52" s="159"/>
      <c r="H52" s="159"/>
      <c r="I52" s="159"/>
      <c r="J52" s="159"/>
      <c r="K52" s="127"/>
      <c r="L52" s="108"/>
      <c r="AC52" s="31" t="s">
        <v>50</v>
      </c>
      <c r="AD52" s="27" t="s">
        <v>51</v>
      </c>
      <c r="AE52" s="27" t="s">
        <v>52</v>
      </c>
      <c r="AF52" s="27" t="s">
        <v>53</v>
      </c>
      <c r="AG52" s="27" t="s">
        <v>54</v>
      </c>
      <c r="AH52" s="27" t="s">
        <v>55</v>
      </c>
      <c r="AI52" s="27" t="s">
        <v>41</v>
      </c>
      <c r="AJ52" s="27"/>
      <c r="AK52" s="27"/>
      <c r="AL52" s="27"/>
      <c r="AM52" s="27"/>
      <c r="AN52" s="27"/>
      <c r="AO52" s="27"/>
      <c r="AP52" s="27"/>
      <c r="AQ52" s="27"/>
      <c r="AR52" s="27"/>
      <c r="AS52" s="27"/>
      <c r="AT52" s="27"/>
      <c r="AU52" s="27"/>
      <c r="AV52" s="27"/>
      <c r="AW52" s="29"/>
    </row>
    <row r="53" spans="1:49" ht="51" customHeight="1">
      <c r="A53" s="109" t="s">
        <v>309</v>
      </c>
      <c r="B53" s="125"/>
      <c r="C53" s="147"/>
      <c r="D53" s="148"/>
      <c r="E53" s="149"/>
      <c r="F53" s="149"/>
      <c r="G53" s="149"/>
      <c r="H53" s="149"/>
      <c r="I53" s="149"/>
      <c r="J53" s="149"/>
      <c r="K53" s="128"/>
      <c r="L53" s="110"/>
      <c r="AC53" s="31" t="s">
        <v>127</v>
      </c>
      <c r="AD53" s="27" t="s">
        <v>56</v>
      </c>
      <c r="AE53" s="27" t="s">
        <v>57</v>
      </c>
      <c r="AF53" s="27" t="s">
        <v>58</v>
      </c>
      <c r="AG53" s="27" t="s">
        <v>59</v>
      </c>
      <c r="AH53" s="27" t="s">
        <v>60</v>
      </c>
      <c r="AI53" s="27" t="s">
        <v>61</v>
      </c>
      <c r="AJ53" s="27" t="s">
        <v>62</v>
      </c>
      <c r="AK53" s="27" t="s">
        <v>63</v>
      </c>
      <c r="AL53" s="27" t="s">
        <v>64</v>
      </c>
      <c r="AM53" s="27" t="s">
        <v>65</v>
      </c>
      <c r="AN53" s="27" t="s">
        <v>66</v>
      </c>
      <c r="AO53" s="27" t="s">
        <v>67</v>
      </c>
      <c r="AP53" s="27" t="s">
        <v>68</v>
      </c>
      <c r="AQ53" s="27" t="s">
        <v>69</v>
      </c>
      <c r="AR53" s="27" t="s">
        <v>70</v>
      </c>
      <c r="AS53" s="27" t="s">
        <v>71</v>
      </c>
      <c r="AT53" s="27" t="s">
        <v>72</v>
      </c>
      <c r="AU53" s="27" t="s">
        <v>73</v>
      </c>
      <c r="AV53" s="27" t="s">
        <v>74</v>
      </c>
      <c r="AW53" s="29" t="s">
        <v>75</v>
      </c>
    </row>
    <row r="54" spans="1:49" ht="51" customHeight="1">
      <c r="A54" s="109" t="s">
        <v>311</v>
      </c>
      <c r="B54" s="125"/>
      <c r="C54" s="147"/>
      <c r="D54" s="148"/>
      <c r="E54" s="149"/>
      <c r="F54" s="149"/>
      <c r="G54" s="149"/>
      <c r="H54" s="149"/>
      <c r="I54" s="149"/>
      <c r="J54" s="149"/>
      <c r="K54" s="128"/>
      <c r="L54" s="110"/>
      <c r="AC54" s="39" t="s">
        <v>76</v>
      </c>
      <c r="AD54" s="40" t="s">
        <v>77</v>
      </c>
      <c r="AE54" s="40" t="s">
        <v>78</v>
      </c>
      <c r="AF54" s="40" t="s">
        <v>79</v>
      </c>
      <c r="AG54" s="40" t="s">
        <v>80</v>
      </c>
      <c r="AH54" s="40"/>
      <c r="AI54" s="40"/>
      <c r="AJ54" s="40"/>
      <c r="AK54" s="40"/>
      <c r="AL54" s="40"/>
      <c r="AM54" s="40"/>
      <c r="AN54" s="40"/>
      <c r="AO54" s="40"/>
      <c r="AP54" s="40"/>
      <c r="AQ54" s="40"/>
      <c r="AR54" s="40"/>
      <c r="AS54" s="40"/>
      <c r="AT54" s="40"/>
      <c r="AU54" s="40"/>
      <c r="AV54" s="40"/>
      <c r="AW54" s="41"/>
    </row>
    <row r="55" spans="1:49" ht="51" customHeight="1">
      <c r="A55" s="109" t="s">
        <v>312</v>
      </c>
      <c r="B55" s="125"/>
      <c r="C55" s="147"/>
      <c r="D55" s="148"/>
      <c r="E55" s="149"/>
      <c r="F55" s="149"/>
      <c r="G55" s="149"/>
      <c r="H55" s="149"/>
      <c r="I55" s="149"/>
      <c r="J55" s="149"/>
      <c r="K55" s="128"/>
      <c r="L55" s="110"/>
    </row>
    <row r="56" spans="1:49" ht="51" customHeight="1">
      <c r="A56" s="109" t="s">
        <v>313</v>
      </c>
      <c r="B56" s="125"/>
      <c r="C56" s="147"/>
      <c r="D56" s="148"/>
      <c r="E56" s="149"/>
      <c r="F56" s="149"/>
      <c r="G56" s="149"/>
      <c r="H56" s="149"/>
      <c r="I56" s="149"/>
      <c r="J56" s="149"/>
      <c r="K56" s="128"/>
      <c r="L56" s="110"/>
      <c r="AD56" s="99"/>
      <c r="AE56" s="99"/>
      <c r="AF56" s="99"/>
      <c r="AG56" s="99"/>
    </row>
    <row r="57" spans="1:49" ht="51" customHeight="1">
      <c r="A57" s="109" t="s">
        <v>314</v>
      </c>
      <c r="B57" s="125"/>
      <c r="C57" s="147"/>
      <c r="D57" s="148"/>
      <c r="E57" s="149"/>
      <c r="F57" s="149"/>
      <c r="G57" s="149"/>
      <c r="H57" s="149"/>
      <c r="I57" s="149"/>
      <c r="J57" s="149"/>
      <c r="K57" s="128"/>
      <c r="L57" s="110"/>
    </row>
    <row r="58" spans="1:49" ht="51" customHeight="1">
      <c r="A58" s="109" t="s">
        <v>315</v>
      </c>
      <c r="B58" s="125"/>
      <c r="C58" s="147"/>
      <c r="D58" s="148"/>
      <c r="E58" s="149"/>
      <c r="F58" s="149"/>
      <c r="G58" s="149"/>
      <c r="H58" s="149"/>
      <c r="I58" s="149"/>
      <c r="J58" s="149"/>
      <c r="K58" s="128"/>
      <c r="L58" s="110"/>
    </row>
    <row r="59" spans="1:49" ht="51" customHeight="1">
      <c r="A59" s="109" t="s">
        <v>316</v>
      </c>
      <c r="B59" s="125"/>
      <c r="C59" s="147"/>
      <c r="D59" s="148"/>
      <c r="E59" s="149"/>
      <c r="F59" s="149"/>
      <c r="G59" s="149"/>
      <c r="H59" s="149"/>
      <c r="I59" s="149"/>
      <c r="J59" s="149"/>
      <c r="K59" s="128"/>
      <c r="L59" s="110"/>
    </row>
    <row r="60" spans="1:49" ht="51" customHeight="1">
      <c r="A60" s="109" t="s">
        <v>317</v>
      </c>
      <c r="B60" s="125"/>
      <c r="C60" s="147"/>
      <c r="D60" s="148"/>
      <c r="E60" s="149"/>
      <c r="F60" s="149"/>
      <c r="G60" s="149"/>
      <c r="H60" s="149"/>
      <c r="I60" s="149"/>
      <c r="J60" s="149"/>
      <c r="K60" s="128"/>
      <c r="L60" s="110"/>
    </row>
    <row r="61" spans="1:49" ht="51" customHeight="1">
      <c r="A61" s="109" t="s">
        <v>318</v>
      </c>
      <c r="B61" s="125"/>
      <c r="C61" s="147"/>
      <c r="D61" s="148"/>
      <c r="E61" s="149"/>
      <c r="F61" s="149"/>
      <c r="G61" s="149"/>
      <c r="H61" s="149"/>
      <c r="I61" s="149"/>
      <c r="J61" s="149"/>
      <c r="K61" s="128"/>
      <c r="L61" s="110"/>
    </row>
    <row r="62" spans="1:49" ht="51" customHeight="1">
      <c r="A62" s="109" t="s">
        <v>319</v>
      </c>
      <c r="B62" s="125"/>
      <c r="C62" s="147"/>
      <c r="D62" s="148"/>
      <c r="E62" s="152"/>
      <c r="F62" s="152"/>
      <c r="G62" s="152"/>
      <c r="H62" s="152"/>
      <c r="I62" s="152"/>
      <c r="J62" s="152"/>
      <c r="K62" s="128"/>
      <c r="L62" s="110"/>
    </row>
    <row r="63" spans="1:49" ht="51" customHeight="1">
      <c r="A63" s="109" t="s">
        <v>320</v>
      </c>
      <c r="B63" s="125"/>
      <c r="C63" s="147"/>
      <c r="D63" s="148"/>
      <c r="E63" s="152"/>
      <c r="F63" s="152"/>
      <c r="G63" s="152"/>
      <c r="H63" s="152"/>
      <c r="I63" s="152"/>
      <c r="J63" s="152"/>
      <c r="K63" s="128"/>
      <c r="L63" s="110"/>
    </row>
    <row r="64" spans="1:49" ht="51" customHeight="1">
      <c r="A64" s="109" t="s">
        <v>321</v>
      </c>
      <c r="B64" s="125"/>
      <c r="C64" s="147"/>
      <c r="D64" s="148"/>
      <c r="E64" s="152"/>
      <c r="F64" s="152"/>
      <c r="G64" s="152"/>
      <c r="H64" s="152"/>
      <c r="I64" s="152"/>
      <c r="J64" s="152"/>
      <c r="K64" s="128"/>
      <c r="L64" s="110"/>
    </row>
    <row r="65" spans="1:12" ht="51" customHeight="1">
      <c r="A65" s="109" t="s">
        <v>322</v>
      </c>
      <c r="B65" s="125"/>
      <c r="C65" s="147"/>
      <c r="D65" s="148"/>
      <c r="E65" s="152"/>
      <c r="F65" s="152"/>
      <c r="G65" s="152"/>
      <c r="H65" s="152"/>
      <c r="I65" s="152"/>
      <c r="J65" s="152"/>
      <c r="K65" s="128"/>
      <c r="L65" s="110"/>
    </row>
    <row r="66" spans="1:12" ht="51" customHeight="1" thickBot="1">
      <c r="A66" s="111" t="s">
        <v>323</v>
      </c>
      <c r="B66" s="126"/>
      <c r="C66" s="138"/>
      <c r="D66" s="139"/>
      <c r="E66" s="140"/>
      <c r="F66" s="140"/>
      <c r="G66" s="140"/>
      <c r="H66" s="140"/>
      <c r="I66" s="140"/>
      <c r="J66" s="140"/>
      <c r="K66" s="129"/>
      <c r="L66" s="112"/>
    </row>
    <row r="67" spans="1:12" ht="15" customHeight="1" thickBot="1"/>
    <row r="68" spans="1:12" ht="19.5" thickBot="1">
      <c r="A68" s="62" t="s">
        <v>123</v>
      </c>
      <c r="B68" s="63">
        <f>【試料追加シート】!AC1</f>
        <v>0</v>
      </c>
      <c r="C68" s="64" t="s">
        <v>124</v>
      </c>
      <c r="D68" s="85" t="s">
        <v>261</v>
      </c>
      <c r="F68" s="156" t="s">
        <v>263</v>
      </c>
      <c r="G68" s="156"/>
      <c r="I68" s="98" t="s">
        <v>262</v>
      </c>
    </row>
    <row r="69" spans="1:12" ht="15" customHeight="1" thickBot="1"/>
    <row r="70" spans="1:12" ht="21.75" customHeight="1">
      <c r="A70" s="141" t="s">
        <v>157</v>
      </c>
      <c r="B70" s="142"/>
      <c r="C70" s="142"/>
      <c r="D70" s="142"/>
      <c r="E70" s="143"/>
      <c r="F70" s="65"/>
      <c r="G70" s="144" t="s">
        <v>156</v>
      </c>
      <c r="H70" s="145"/>
      <c r="I70" s="145"/>
      <c r="J70" s="145"/>
      <c r="K70" s="145"/>
      <c r="L70" s="146"/>
    </row>
    <row r="71" spans="1:12" ht="54" customHeight="1" thickBot="1">
      <c r="A71" s="66" t="e" vm="1">
        <v>#VALUE!</v>
      </c>
      <c r="B71" s="150" t="s">
        <v>260</v>
      </c>
      <c r="C71" s="150"/>
      <c r="D71" s="150"/>
      <c r="E71" s="151"/>
      <c r="F71" s="67" t="s">
        <v>125</v>
      </c>
      <c r="G71" s="153" t="s">
        <v>126</v>
      </c>
      <c r="H71" s="154"/>
      <c r="I71" s="154"/>
      <c r="J71" s="154"/>
      <c r="K71" s="154"/>
      <c r="L71" s="155"/>
    </row>
    <row r="72" spans="1:12" ht="18" customHeight="1">
      <c r="A72" s="137" t="s">
        <v>307</v>
      </c>
      <c r="B72" s="137"/>
      <c r="C72" s="137"/>
      <c r="D72" s="137"/>
      <c r="E72" s="137"/>
      <c r="F72" s="137"/>
      <c r="G72" s="137"/>
      <c r="H72" s="137"/>
      <c r="I72" s="137"/>
      <c r="J72" s="137"/>
      <c r="K72" s="137"/>
      <c r="L72" s="137"/>
    </row>
    <row r="73" spans="1:12" ht="18" customHeight="1">
      <c r="A73" s="81" t="s">
        <v>158</v>
      </c>
    </row>
  </sheetData>
  <sheetProtection algorithmName="SHA-512" hashValue="q/eaikRrS4sWboa5XC0CL9gaKx4XDXvD8Bgv9DwgG0rVjdD3EIsinNNYzj/cK5uzo7UV4TjHTPSlph4qHrfegw==" saltValue="mTSkjvchSmH96q/krc3dXw==" spinCount="100000" sheet="1" objects="1" scenarios="1"/>
  <mergeCells count="133">
    <mergeCell ref="AY42:AY48"/>
    <mergeCell ref="A72:L72"/>
    <mergeCell ref="A1:L3"/>
    <mergeCell ref="A5:L5"/>
    <mergeCell ref="A7:B7"/>
    <mergeCell ref="D7:L7"/>
    <mergeCell ref="A8:B8"/>
    <mergeCell ref="D8:L8"/>
    <mergeCell ref="A9:B9"/>
    <mergeCell ref="D9:L9"/>
    <mergeCell ref="A13:B13"/>
    <mergeCell ref="D13:L13"/>
    <mergeCell ref="A10:B10"/>
    <mergeCell ref="D10:L10"/>
    <mergeCell ref="A11:B11"/>
    <mergeCell ref="D11:L11"/>
    <mergeCell ref="A12:B12"/>
    <mergeCell ref="D12:L12"/>
    <mergeCell ref="A16:B16"/>
    <mergeCell ref="D16:L16"/>
    <mergeCell ref="C19:G19"/>
    <mergeCell ref="H19:L19"/>
    <mergeCell ref="A20:B20"/>
    <mergeCell ref="C20:G20"/>
    <mergeCell ref="H20:L20"/>
    <mergeCell ref="AX42:AX48"/>
    <mergeCell ref="BD7:BE7"/>
    <mergeCell ref="BD15:BE15"/>
    <mergeCell ref="BD23:BE23"/>
    <mergeCell ref="A14:B14"/>
    <mergeCell ref="D14:L14"/>
    <mergeCell ref="A15:B15"/>
    <mergeCell ref="D15:L15"/>
    <mergeCell ref="A21:B21"/>
    <mergeCell ref="A23:B23"/>
    <mergeCell ref="C23:G23"/>
    <mergeCell ref="H23:L23"/>
    <mergeCell ref="A24:B24"/>
    <mergeCell ref="C24:G24"/>
    <mergeCell ref="H24:L24"/>
    <mergeCell ref="C21:G21"/>
    <mergeCell ref="H21:L21"/>
    <mergeCell ref="A22:B22"/>
    <mergeCell ref="C22:G22"/>
    <mergeCell ref="H22:L22"/>
    <mergeCell ref="A29:B30"/>
    <mergeCell ref="C29:C30"/>
    <mergeCell ref="D29:F29"/>
    <mergeCell ref="G29:I29"/>
    <mergeCell ref="J29:L29"/>
    <mergeCell ref="D30:F30"/>
    <mergeCell ref="G30:I30"/>
    <mergeCell ref="J30:L30"/>
    <mergeCell ref="A25:B25"/>
    <mergeCell ref="C25:G25"/>
    <mergeCell ref="H25:L25"/>
    <mergeCell ref="A26:B26"/>
    <mergeCell ref="C26:G26"/>
    <mergeCell ref="H26:L26"/>
    <mergeCell ref="A36:C36"/>
    <mergeCell ref="D36:L36"/>
    <mergeCell ref="A37:B37"/>
    <mergeCell ref="D37:L37"/>
    <mergeCell ref="A38:B38"/>
    <mergeCell ref="D38:L38"/>
    <mergeCell ref="A31:B31"/>
    <mergeCell ref="D31:L31"/>
    <mergeCell ref="A34:B34"/>
    <mergeCell ref="D34:L34"/>
    <mergeCell ref="A35:B35"/>
    <mergeCell ref="D35:L35"/>
    <mergeCell ref="C52:D52"/>
    <mergeCell ref="E52:G52"/>
    <mergeCell ref="H52:J52"/>
    <mergeCell ref="C53:D53"/>
    <mergeCell ref="E53:G53"/>
    <mergeCell ref="H53:J53"/>
    <mergeCell ref="A41:L41"/>
    <mergeCell ref="A42:L48"/>
    <mergeCell ref="C50:D50"/>
    <mergeCell ref="E50:G50"/>
    <mergeCell ref="H50:J50"/>
    <mergeCell ref="C51:D51"/>
    <mergeCell ref="E51:G51"/>
    <mergeCell ref="H51:J51"/>
    <mergeCell ref="C57:D57"/>
    <mergeCell ref="E57:G57"/>
    <mergeCell ref="H57:J57"/>
    <mergeCell ref="C54:D54"/>
    <mergeCell ref="E54:G54"/>
    <mergeCell ref="H54:J54"/>
    <mergeCell ref="C55:D55"/>
    <mergeCell ref="E55:G55"/>
    <mergeCell ref="H55:J55"/>
    <mergeCell ref="B71:E71"/>
    <mergeCell ref="C64:D64"/>
    <mergeCell ref="E64:G64"/>
    <mergeCell ref="H64:J64"/>
    <mergeCell ref="C65:D65"/>
    <mergeCell ref="E65:G65"/>
    <mergeCell ref="H65:J65"/>
    <mergeCell ref="C62:D62"/>
    <mergeCell ref="E62:G62"/>
    <mergeCell ref="H62:J62"/>
    <mergeCell ref="C63:D63"/>
    <mergeCell ref="E63:G63"/>
    <mergeCell ref="H63:J63"/>
    <mergeCell ref="G71:L71"/>
    <mergeCell ref="F68:G68"/>
    <mergeCell ref="AJ45:AU47"/>
    <mergeCell ref="M35:Q35"/>
    <mergeCell ref="M36:Q36"/>
    <mergeCell ref="N37:Q38"/>
    <mergeCell ref="C66:D66"/>
    <mergeCell ref="E66:G66"/>
    <mergeCell ref="H66:J66"/>
    <mergeCell ref="A70:E70"/>
    <mergeCell ref="G70:L70"/>
    <mergeCell ref="C60:D60"/>
    <mergeCell ref="E60:G60"/>
    <mergeCell ref="H60:J60"/>
    <mergeCell ref="C61:D61"/>
    <mergeCell ref="E61:G61"/>
    <mergeCell ref="H61:J61"/>
    <mergeCell ref="C58:D58"/>
    <mergeCell ref="E58:G58"/>
    <mergeCell ref="H58:J58"/>
    <mergeCell ref="C59:D59"/>
    <mergeCell ref="E59:G59"/>
    <mergeCell ref="H59:J59"/>
    <mergeCell ref="C56:D56"/>
    <mergeCell ref="E56:G56"/>
    <mergeCell ref="H56:J56"/>
  </mergeCells>
  <phoneticPr fontId="7"/>
  <conditionalFormatting sqref="A1">
    <cfRule type="expression" dxfId="6" priority="2">
      <formula>AJ45=AJ42&amp;AL37&amp;AJ43</formula>
    </cfRule>
    <cfRule type="expression" dxfId="5" priority="3">
      <formula>AND($AA$48=0,AF$32="特急")</formula>
    </cfRule>
    <cfRule type="expression" dxfId="4" priority="4">
      <formula>$AK$35=FALSE</formula>
    </cfRule>
  </conditionalFormatting>
  <conditionalFormatting sqref="A71:B71">
    <cfRule type="colorScale" priority="10">
      <colorScale>
        <cfvo type="min"/>
        <cfvo type="percentile" val="50"/>
        <cfvo type="max"/>
        <color rgb="FFF8696B"/>
        <color rgb="FFFFEB84"/>
        <color rgb="FF63BE7B"/>
      </colorScale>
    </cfRule>
  </conditionalFormatting>
  <conditionalFormatting sqref="C20:L26">
    <cfRule type="containsBlanks" dxfId="3" priority="12">
      <formula>LEN(TRIM(C20))=0</formula>
    </cfRule>
  </conditionalFormatting>
  <conditionalFormatting sqref="D31 D7:L16 D34:L38">
    <cfRule type="containsBlanks" dxfId="2" priority="11">
      <formula>LEN(TRIM(D7))=0</formula>
    </cfRule>
  </conditionalFormatting>
  <conditionalFormatting sqref="D31:L31">
    <cfRule type="expression" dxfId="1" priority="1">
      <formula>$AK$35=FALSE</formula>
    </cfRule>
  </conditionalFormatting>
  <conditionalFormatting sqref="G29:L30">
    <cfRule type="expression" dxfId="0" priority="14">
      <formula>$AB$29=0</formula>
    </cfRule>
  </conditionalFormatting>
  <dataValidations count="4">
    <dataValidation imeMode="disabled" allowBlank="1" showInputMessage="1" showErrorMessage="1" sqref="D12:D16 C25:C26" xr:uid="{57250ECD-3BB4-481B-854C-0F331CBCF3D0}"/>
    <dataValidation type="list" allowBlank="1" showInputMessage="1" showErrorMessage="1" sqref="D31:L31" xr:uid="{ACC30876-24F7-4880-8E42-ED51CA81BA3A}">
      <formula1>INDIRECT($AJ$36)</formula1>
    </dataValidation>
    <dataValidation type="list" allowBlank="1" showInputMessage="1" sqref="D36:L36" xr:uid="{4D2BB64E-6066-46D9-8416-9DA9EAF6DA94}">
      <formula1>$AC$53:$AW$53</formula1>
    </dataValidation>
    <dataValidation type="list" allowBlank="1" showInputMessage="1" sqref="L52:L66" xr:uid="{28F6AC9F-FEBF-4960-B566-33C602E9AB4F}">
      <formula1>$AC$54:$AG$54</formula1>
    </dataValidation>
  </dataValidations>
  <hyperlinks>
    <hyperlink ref="A71" r:id="rId1" display="mailto:Taiyo_customer@etjp.eurofinsasia.com?subject=アスベスト分析依頼" xr:uid="{491BEB4E-3E84-4DA8-9A35-7D5351803AA4}"/>
    <hyperlink ref="B71:E71" r:id="rId2" display="Taiyo_customer@etjp.eurofinsasia.com" xr:uid="{B33120AE-9109-48A9-B035-BA665A51B5DA}"/>
    <hyperlink ref="F68" location="【試料追加シート】!A1" display="【試料追加シート】" xr:uid="{C0529DF5-D9A6-4BCE-8405-107578EEC00D}"/>
    <hyperlink ref="A5:L5" location="'【免責事項】 '!A1" display="本エクセルブックの免責事項を必ずご確認ください。弊社に依頼書と試料が到着した段階で同意を得たものとします。" xr:uid="{4F690331-418F-44F4-9DFA-C89FCF852FA8}"/>
  </hyperlinks>
  <printOptions horizontalCentered="1" verticalCentered="1"/>
  <pageMargins left="0.23622047244094491" right="0.23622047244094491" top="0.39370078740157483" bottom="0" header="0.31496062992125984" footer="0.31496062992125984"/>
  <pageSetup paperSize="9" scale="79" fitToHeight="0" orientation="portrait" r:id="rId3"/>
  <headerFooter>
    <oddHeader>&amp;L&amp;D (&amp;T)&amp;C&amp;F&amp;A&amp;R&amp;P/&amp;N</oddHeader>
  </headerFooter>
  <rowBreaks count="1" manualBreakCount="1">
    <brk id="48" max="16383" man="1"/>
  </rowBreaks>
  <ignoredErrors>
    <ignoredError sqref="A52:A66" numberStoredAsText="1"/>
  </ignoredErrors>
  <drawing r:id="rId4"/>
  <legacyDrawing r:id="rId5"/>
  <mc:AlternateContent xmlns:mc="http://schemas.openxmlformats.org/markup-compatibility/2006">
    <mc:Choice Requires="x14">
      <controls>
        <mc:AlternateContent xmlns:mc="http://schemas.openxmlformats.org/markup-compatibility/2006">
          <mc:Choice Requires="x14">
            <control shapeId="3073" r:id="rId6" name="Group Box 1">
              <controlPr defaultSize="0" autoFill="0" autoPict="0">
                <anchor moveWithCells="1">
                  <from>
                    <xdr:col>5</xdr:col>
                    <xdr:colOff>600075</xdr:colOff>
                    <xdr:row>27</xdr:row>
                    <xdr:rowOff>190500</xdr:rowOff>
                  </from>
                  <to>
                    <xdr:col>12</xdr:col>
                    <xdr:colOff>57150</xdr:colOff>
                    <xdr:row>30</xdr:row>
                    <xdr:rowOff>66675</xdr:rowOff>
                  </to>
                </anchor>
              </controlPr>
            </control>
          </mc:Choice>
        </mc:AlternateContent>
        <mc:AlternateContent xmlns:mc="http://schemas.openxmlformats.org/markup-compatibility/2006">
          <mc:Choice Requires="x14">
            <control shapeId="3076" r:id="rId7" name="Option Button 4">
              <controlPr defaultSize="0" autoFill="0" autoLine="0" autoPict="0">
                <anchor moveWithCells="1">
                  <from>
                    <xdr:col>6</xdr:col>
                    <xdr:colOff>190500</xdr:colOff>
                    <xdr:row>28</xdr:row>
                    <xdr:rowOff>38100</xdr:rowOff>
                  </from>
                  <to>
                    <xdr:col>8</xdr:col>
                    <xdr:colOff>571500</xdr:colOff>
                    <xdr:row>28</xdr:row>
                    <xdr:rowOff>419100</xdr:rowOff>
                  </to>
                </anchor>
              </controlPr>
            </control>
          </mc:Choice>
        </mc:AlternateContent>
        <mc:AlternateContent xmlns:mc="http://schemas.openxmlformats.org/markup-compatibility/2006">
          <mc:Choice Requires="x14">
            <control shapeId="3077" r:id="rId8" name="Option Button 5">
              <controlPr defaultSize="0" autoFill="0" autoLine="0" autoPict="0">
                <anchor moveWithCells="1">
                  <from>
                    <xdr:col>9</xdr:col>
                    <xdr:colOff>190500</xdr:colOff>
                    <xdr:row>28</xdr:row>
                    <xdr:rowOff>38100</xdr:rowOff>
                  </from>
                  <to>
                    <xdr:col>11</xdr:col>
                    <xdr:colOff>542925</xdr:colOff>
                    <xdr:row>28</xdr:row>
                    <xdr:rowOff>409575</xdr:rowOff>
                  </to>
                </anchor>
              </controlPr>
            </control>
          </mc:Choice>
        </mc:AlternateContent>
        <mc:AlternateContent xmlns:mc="http://schemas.openxmlformats.org/markup-compatibility/2006">
          <mc:Choice Requires="x14">
            <control shapeId="3078" r:id="rId9" name="Option Button 6">
              <controlPr defaultSize="0" autoFill="0" autoLine="0" autoPict="0">
                <anchor moveWithCells="1">
                  <from>
                    <xdr:col>6</xdr:col>
                    <xdr:colOff>180975</xdr:colOff>
                    <xdr:row>29</xdr:row>
                    <xdr:rowOff>0</xdr:rowOff>
                  </from>
                  <to>
                    <xdr:col>8</xdr:col>
                    <xdr:colOff>666750</xdr:colOff>
                    <xdr:row>29</xdr:row>
                    <xdr:rowOff>428625</xdr:rowOff>
                  </to>
                </anchor>
              </controlPr>
            </control>
          </mc:Choice>
        </mc:AlternateContent>
        <mc:AlternateContent xmlns:mc="http://schemas.openxmlformats.org/markup-compatibility/2006">
          <mc:Choice Requires="x14">
            <control shapeId="3079" r:id="rId10" name="Option Button 7">
              <controlPr defaultSize="0" autoFill="0" autoLine="0" autoPict="0">
                <anchor moveWithCells="1">
                  <from>
                    <xdr:col>9</xdr:col>
                    <xdr:colOff>190500</xdr:colOff>
                    <xdr:row>29</xdr:row>
                    <xdr:rowOff>28575</xdr:rowOff>
                  </from>
                  <to>
                    <xdr:col>11</xdr:col>
                    <xdr:colOff>666750</xdr:colOff>
                    <xdr:row>29</xdr:row>
                    <xdr:rowOff>419100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C8255-AB1D-4458-920B-6B12E12C4045}">
  <sheetPr>
    <pageSetUpPr fitToPage="1"/>
  </sheetPr>
  <dimension ref="A1:AR103"/>
  <sheetViews>
    <sheetView showGridLines="0" zoomScaleNormal="100" workbookViewId="0"/>
  </sheetViews>
  <sheetFormatPr defaultColWidth="0" defaultRowHeight="18.75" zeroHeight="1"/>
  <cols>
    <col min="1" max="1" width="9" customWidth="1"/>
    <col min="2" max="2" width="15" customWidth="1"/>
    <col min="3" max="9" width="9" customWidth="1"/>
    <col min="10" max="10" width="10.25" bestFit="1" customWidth="1"/>
    <col min="11" max="12" width="9" customWidth="1"/>
    <col min="13" max="13" width="4.125" customWidth="1"/>
    <col min="14" max="26" width="4.125" hidden="1" customWidth="1"/>
    <col min="27" max="29" width="9" hidden="1" customWidth="1"/>
    <col min="30" max="30" width="13.25" hidden="1" customWidth="1"/>
    <col min="31" max="35" width="9" hidden="1" customWidth="1"/>
    <col min="36" max="36" width="13.25" hidden="1" customWidth="1"/>
    <col min="37" max="16384" width="9" hidden="1"/>
  </cols>
  <sheetData>
    <row r="1" spans="1:44" ht="19.5" thickBot="1">
      <c r="A1" s="47" t="s">
        <v>183</v>
      </c>
      <c r="AA1" s="276" t="s">
        <v>244</v>
      </c>
      <c r="AB1" s="276"/>
      <c r="AC1" s="54">
        <f>100-COUNTBLANK(AC4:AC103)</f>
        <v>0</v>
      </c>
      <c r="AD1" s="113"/>
      <c r="AE1" s="114" t="s">
        <v>257</v>
      </c>
      <c r="AF1" t="str">
        <f>【分析依頼書】!AC32</f>
        <v/>
      </c>
      <c r="AG1" s="114" t="s">
        <v>256</v>
      </c>
      <c r="AH1" t="b">
        <f>IF(【分析依頼書】!D31="","",IF(COUNTIF(【分析依頼書】!D31,"翌営*")&gt;0,369,IF(COUNTIF(【分析依頼書】!D31,"3営*")&gt;0,370,IF(COUNTIF(【分析依頼書】!D31,"5営*")&gt;0,371,IF(COUNTIF(【分析依頼書】!D31,"9営*")&gt;0,372,IF(COUNTIF(【分析依頼書】!D31,"14営*")&gt;0,381))))))</f>
        <v>0</v>
      </c>
      <c r="AI1" s="114" t="s">
        <v>255</v>
      </c>
      <c r="AJ1" t="b">
        <f>IF(【分析依頼書】!D31="","",IF(COUNTIF(【分析依頼書】!D31,"翌営*")&gt;0,2,IF(COUNTIF(【分析依頼書】!D31,"3営*")&gt;0,7,IF(COUNTIF(【分析依頼書】!D31,"5営*")&gt;0,8,IF(COUNTIF(【分析依頼書】!D31,"9営*")&gt;0,9,IF(COUNTIF(【分析依頼書】!D31,"14営*")&gt;0,14))))))</f>
        <v>0</v>
      </c>
      <c r="AR1" s="282" t="s">
        <v>274</v>
      </c>
    </row>
    <row r="2" spans="1:44" ht="19.5" customHeight="1" thickBot="1">
      <c r="A2" s="55" t="s">
        <v>110</v>
      </c>
      <c r="B2" s="56" t="s">
        <v>111</v>
      </c>
      <c r="C2" s="172" t="s">
        <v>112</v>
      </c>
      <c r="D2" s="173"/>
      <c r="E2" s="172" t="s">
        <v>113</v>
      </c>
      <c r="F2" s="174"/>
      <c r="G2" s="173"/>
      <c r="H2" s="172" t="s">
        <v>114</v>
      </c>
      <c r="I2" s="174"/>
      <c r="J2" s="173"/>
      <c r="K2" s="84" t="s">
        <v>115</v>
      </c>
      <c r="L2" s="57" t="s">
        <v>116</v>
      </c>
      <c r="AA2" s="276" t="s">
        <v>239</v>
      </c>
      <c r="AB2" s="276" t="s">
        <v>250</v>
      </c>
      <c r="AC2" s="274" t="s">
        <v>237</v>
      </c>
      <c r="AD2" s="280" t="s">
        <v>273</v>
      </c>
      <c r="AE2" s="278" t="s">
        <v>240</v>
      </c>
      <c r="AF2" s="276" t="s">
        <v>241</v>
      </c>
      <c r="AG2" s="276" t="s">
        <v>243</v>
      </c>
      <c r="AH2" s="274" t="s">
        <v>252</v>
      </c>
      <c r="AI2" s="274" t="s">
        <v>251</v>
      </c>
      <c r="AJ2" s="276" t="s">
        <v>238</v>
      </c>
      <c r="AK2" s="274" t="s">
        <v>253</v>
      </c>
      <c r="AL2" s="276" t="s">
        <v>248</v>
      </c>
      <c r="AM2" s="276" t="s">
        <v>249</v>
      </c>
      <c r="AN2" s="276" t="s">
        <v>242</v>
      </c>
      <c r="AO2" s="276" t="s">
        <v>245</v>
      </c>
      <c r="AP2" s="276" t="s">
        <v>246</v>
      </c>
      <c r="AQ2" s="276" t="s">
        <v>247</v>
      </c>
      <c r="AR2" s="282"/>
    </row>
    <row r="3" spans="1:44" ht="19.5" customHeight="1" thickBot="1">
      <c r="A3" s="58" t="s">
        <v>117</v>
      </c>
      <c r="B3" s="59">
        <v>45926</v>
      </c>
      <c r="C3" s="175" t="s">
        <v>118</v>
      </c>
      <c r="D3" s="176"/>
      <c r="E3" s="177" t="s">
        <v>119</v>
      </c>
      <c r="F3" s="178"/>
      <c r="G3" s="179"/>
      <c r="H3" s="175" t="s">
        <v>120</v>
      </c>
      <c r="I3" s="180"/>
      <c r="J3" s="180"/>
      <c r="K3" s="60" t="s">
        <v>121</v>
      </c>
      <c r="L3" s="61" t="s">
        <v>122</v>
      </c>
      <c r="AA3" s="276"/>
      <c r="AB3" s="276"/>
      <c r="AC3" s="275"/>
      <c r="AD3" s="281"/>
      <c r="AE3" s="279"/>
      <c r="AF3" s="276"/>
      <c r="AG3" s="276"/>
      <c r="AH3" s="275"/>
      <c r="AI3" s="275"/>
      <c r="AJ3" s="276"/>
      <c r="AK3" s="275"/>
      <c r="AL3" s="276"/>
      <c r="AM3" s="276"/>
      <c r="AN3" s="276"/>
      <c r="AO3" s="276"/>
      <c r="AP3" s="276"/>
      <c r="AQ3" s="276"/>
      <c r="AR3">
        <f>COUNTIF(AR4:AR103,"NG")</f>
        <v>0</v>
      </c>
    </row>
    <row r="4" spans="1:44" ht="45" customHeight="1" thickTop="1">
      <c r="A4" s="107" t="s">
        <v>324</v>
      </c>
      <c r="B4" s="124"/>
      <c r="C4" s="157"/>
      <c r="D4" s="158"/>
      <c r="E4" s="159"/>
      <c r="F4" s="159"/>
      <c r="G4" s="159"/>
      <c r="H4" s="159"/>
      <c r="I4" s="159"/>
      <c r="J4" s="159"/>
      <c r="K4" s="127"/>
      <c r="L4" s="108"/>
      <c r="AA4" s="77" t="str">
        <f>IF(AC4="","",1)</f>
        <v/>
      </c>
      <c r="AB4" s="77" t="str">
        <f>IF(AA4="","",IF(EXACT(【分析依頼書】!A52,AA4),"",【分析依頼書】!A52))</f>
        <v/>
      </c>
      <c r="AC4" s="115" t="str" cm="1">
        <f t="array" ref="AC4">IF(【分析依頼書】!C52="","",SUBSTITUTE(SUBSTITUTE(_xlfn.LET(_xlpm.x,MID(DBCS(【分析依頼書】!C52),_xlfn.SEQUENCE(LEN(DBCS(【分析依頼書】!C52))),1),_xlfn.CONCAT(IF(EXACT(UPPER(_xlpm.x),LOWER(_xlpm.x))*ISERROR(VALUE(_xlpm.x))*EXACT(9504&lt;CODE(_xlpm.x),CODE(_xlpm.x)&lt;9591),_xlpm.x,ASC(_xlpm.x)))),"ｰ","ー"),"~","～"))</f>
        <v/>
      </c>
      <c r="AD4" s="116" t="str">
        <f>IF(AC4="","",IF(【分析依頼書】!B52="","",【分析依頼書】!B52))</f>
        <v/>
      </c>
      <c r="AE4" s="77" t="str">
        <f>IF(AC4="","",IF(AC4="欠番",77,$AF$1))</f>
        <v/>
      </c>
      <c r="AF4" s="77" t="str">
        <f>IF(AC4="","",$AH$1)</f>
        <v/>
      </c>
      <c r="AG4" s="77" t="str">
        <f>IF(AC4="","",$AJ$1)</f>
        <v/>
      </c>
      <c r="AH4" s="115" t="str" cm="1">
        <f t="array" ref="AH4">IFERROR(IF(【分析依頼書】!C52="","",SUBSTITUTE(SUBSTITUTE(_xlfn.LET(_xlpm.x,MID(DBCS(【分析依頼書】!E52),_xlfn.SEQUENCE(LEN(DBCS(【分析依頼書】!E52))),1),_xlfn.CONCAT(IF(EXACT(UPPER(_xlpm.x),LOWER(_xlpm.x))*ISERROR(VALUE(_xlpm.x))*EXACT(9504&lt;CODE(_xlpm.x),CODE(_xlpm.x)&lt;9591),_xlpm.x,ASC(_xlpm.x)))),"ｰ","ー"),"~","～")),"")</f>
        <v/>
      </c>
      <c r="AI4" s="115" t="str" cm="1">
        <f t="array" ref="AI4">IFERROR(IF(【分析依頼書】!C52="","",SUBSTITUTE(SUBSTITUTE(_xlfn.LET(_xlpm.x,MID(DBCS(【分析依頼書】!H52),_xlfn.SEQUENCE(LEN(DBCS(【分析依頼書】!H52))),1),_xlfn.CONCAT(IF(EXACT(UPPER(_xlpm.x),LOWER(_xlpm.x))*ISERROR(VALUE(_xlpm.x))*EXACT(9504&lt;CODE(_xlpm.x),CODE(_xlpm.x)&lt;9591),_xlpm.x,ASC(_xlpm.x)))),"ｰ","ー"),"~","～")),"")</f>
        <v/>
      </c>
      <c r="AJ4" s="77" t="str" cm="1">
        <f t="array" aca="1" ref="AJ4" ca="1">IF(【分析依頼書】!C52="","",ASC(SUBSTITUTE(SUBSTITUTE(SUBSTITUTE(SUBSTITUTE(SUBSTITUTE(SUBSTITUTE(SUBSTITUTE(IF(CELL("type",【分析依頼書】!K52)="b","未記入",IFERROR(IF(OR(【分析依頼書】!K52=TEXT(VALUE(【分析依頼書】!K52),"yyyy年M月d日"),【分析依頼書】!K52=TEXT(VALUE(【分析依頼書】!K52),"yyyy/M/d")),TEXT(VALUE(【分析依頼書】!K52),"yyyy年M月d日"),IF(OR(【分析依頼書】!K52=TEXT(VALUE(【分析依頼書】!K52),"yyyy年M月"),【分析依頼書】!K52=TEXT(VALUE(【分析依頼書】!K52),"yyyy/M")),TEXT(VALUE(【分析依頼書】!K52),"yyyy年M月"),IF(OR(【分析依頼書】!K52=TEXT(VALUE(【分析依頼書】!K52),"yyyy年"),【分析依頼書】!K52=TEXT(VALUE(【分析依頼書】!K52),"yyyy")),TEXT(VALUE(【分析依頼書】!K52),"yyyy年M月"),【分析依頼書】!K52))),【分析依頼書】!K52)),"不明","-"),"?","-"),"？","-"),"ー","-"),"―","-"),"‐","-"),"－","-")))</f>
        <v/>
      </c>
      <c r="AK4" s="115" t="str" cm="1">
        <f t="array" ref="AK4">IFERROR(IF(【分析依頼書】!C52="","",SUBSTITUTE(SUBSTITUTE(_xlfn.LET(_xlpm.x,MID(DBCS(【分析依頼書】!L52),_xlfn.SEQUENCE(LEN(DBCS(【分析依頼書】!L52))),1),_xlfn.CONCAT(IF(EXACT(UPPER(_xlpm.x),LOWER(_xlpm.x))*ISERROR(VALUE(_xlpm.x))*EXACT(9504&lt;CODE(_xlpm.x),CODE(_xlpm.x)&lt;9591),_xlpm.x,ASC(_xlpm.x)))),"ｰ","ー"),"~","～")),"")</f>
        <v/>
      </c>
      <c r="AL4" s="77" t="str" cm="1">
        <f t="array" ref="AL4">IF(AC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 s="77" t="str" cm="1">
        <f t="array" ref="AM4">IF(AC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 s="77" t="str">
        <f>IF(AC4="","",IF(【分析依頼書】!$D$36&lt;&gt;"",【分析依頼書】!$D$36,"-"))</f>
        <v/>
      </c>
      <c r="AO4" s="77" t="s">
        <v>254</v>
      </c>
      <c r="AP4" s="77" t="str">
        <f>IF(AC4="","",IF(COUNTIF(【分析依頼書】!$A$42,"*Ｆ?????*")&gt;0,MID(【分析依頼書】!$A$42,FIND("Ｆ",【分析依頼書】!$A$42),6),""))</f>
        <v/>
      </c>
      <c r="AQ4" s="77" t="str">
        <f>IF(AC4="","","-")</f>
        <v/>
      </c>
      <c r="AR4" t="str">
        <f>IF(AC4="","",IF(OR(AC4="",AD4=0,AH4="",AI4="",AK4=""),"NG","OK"))</f>
        <v/>
      </c>
    </row>
    <row r="5" spans="1:44" ht="45" customHeight="1">
      <c r="A5" s="109" t="s">
        <v>325</v>
      </c>
      <c r="B5" s="125"/>
      <c r="C5" s="152"/>
      <c r="D5" s="152"/>
      <c r="E5" s="149"/>
      <c r="F5" s="149"/>
      <c r="G5" s="149"/>
      <c r="H5" s="149"/>
      <c r="I5" s="149"/>
      <c r="J5" s="149"/>
      <c r="K5" s="130"/>
      <c r="L5" s="110"/>
      <c r="AA5" s="77" t="str">
        <f>IF(AC5="","",COUNT(AA4)+1)</f>
        <v/>
      </c>
      <c r="AB5" s="77" t="str">
        <f>IF(AA5="","",IF(EXACT(【分析依頼書】!A53,AA5),"",【分析依頼書】!A53))</f>
        <v/>
      </c>
      <c r="AC5" s="115" t="str" cm="1">
        <f t="array" ref="AC5">IF(【分析依頼書】!C53="","",SUBSTITUTE(SUBSTITUTE(_xlfn.LET(_xlpm.x,MID(DBCS(【分析依頼書】!C53),_xlfn.SEQUENCE(LEN(DBCS(【分析依頼書】!C53))),1),_xlfn.CONCAT(IF(EXACT(UPPER(_xlpm.x),LOWER(_xlpm.x))*ISERROR(VALUE(_xlpm.x))*EXACT(9504&lt;CODE(_xlpm.x),CODE(_xlpm.x)&lt;9591),_xlpm.x,ASC(_xlpm.x)))),"ｰ","ー"),"~","～"))</f>
        <v/>
      </c>
      <c r="AD5" s="116" t="str">
        <f>IF(AC5="","",IF(【分析依頼書】!B53="","",【分析依頼書】!B53))</f>
        <v/>
      </c>
      <c r="AE5" s="77" t="str">
        <f t="shared" ref="AE5:AE68" si="0">IF(AC5="","",IF(AC5="欠番",77,$AF$1))</f>
        <v/>
      </c>
      <c r="AF5" s="77" t="str">
        <f t="shared" ref="AF5:AF68" si="1">IF(AC5="","",$AH$1)</f>
        <v/>
      </c>
      <c r="AG5" s="77" t="str">
        <f t="shared" ref="AG5:AG68" si="2">IF(AC5="","",$AJ$1)</f>
        <v/>
      </c>
      <c r="AH5" s="115" t="str" cm="1">
        <f t="array" ref="AH5">IFERROR(IF(【分析依頼書】!C53="","",SUBSTITUTE(SUBSTITUTE(_xlfn.LET(_xlpm.x,MID(DBCS(【分析依頼書】!E53),_xlfn.SEQUENCE(LEN(DBCS(【分析依頼書】!E53))),1),_xlfn.CONCAT(IF(EXACT(UPPER(_xlpm.x),LOWER(_xlpm.x))*ISERROR(VALUE(_xlpm.x))*EXACT(9504&lt;CODE(_xlpm.x),CODE(_xlpm.x)&lt;9591),_xlpm.x,ASC(_xlpm.x)))),"ｰ","ー"),"~","～")),"")</f>
        <v/>
      </c>
      <c r="AI5" s="115" t="str" cm="1">
        <f t="array" ref="AI5">IFERROR(IF(【分析依頼書】!C53="","",SUBSTITUTE(SUBSTITUTE(_xlfn.LET(_xlpm.x,MID(DBCS(【分析依頼書】!H53),_xlfn.SEQUENCE(LEN(DBCS(【分析依頼書】!H53))),1),_xlfn.CONCAT(IF(EXACT(UPPER(_xlpm.x),LOWER(_xlpm.x))*ISERROR(VALUE(_xlpm.x))*EXACT(9504&lt;CODE(_xlpm.x),CODE(_xlpm.x)&lt;9591),_xlpm.x,ASC(_xlpm.x)))),"ｰ","ー"),"~","～")),"")</f>
        <v/>
      </c>
      <c r="AJ5" s="77" t="str" cm="1">
        <f t="array" aca="1" ref="AJ5" ca="1">IF(【分析依頼書】!C53="","",ASC(SUBSTITUTE(SUBSTITUTE(SUBSTITUTE(SUBSTITUTE(SUBSTITUTE(SUBSTITUTE(SUBSTITUTE(IF(CELL("type",【分析依頼書】!K53)="b","未記入",IFERROR(IF(OR(【分析依頼書】!K53=TEXT(VALUE(【分析依頼書】!K53),"yyyy年M月d日"),【分析依頼書】!K53=TEXT(VALUE(【分析依頼書】!K53),"yyyy/M/d")),TEXT(VALUE(【分析依頼書】!K53),"yyyy年M月d日"),IF(OR(【分析依頼書】!K53=TEXT(VALUE(【分析依頼書】!K53),"yyyy年M月"),【分析依頼書】!K53=TEXT(VALUE(【分析依頼書】!K53),"yyyy/M")),TEXT(VALUE(【分析依頼書】!K53),"yyyy年M月"),IF(OR(【分析依頼書】!K53=TEXT(VALUE(【分析依頼書】!K53),"yyyy年"),【分析依頼書】!K53=TEXT(VALUE(【分析依頼書】!K53),"yyyy")),TEXT(VALUE(【分析依頼書】!K53),"yyyy年M月"),【分析依頼書】!K53))),【分析依頼書】!K53)),"不明","-"),"?","-"),"？","-"),"ー","-"),"―","-"),"‐","-"),"－","-")))</f>
        <v/>
      </c>
      <c r="AK5" s="115" t="str" cm="1">
        <f t="array" ref="AK5">IFERROR(IF(【分析依頼書】!C53="","",SUBSTITUTE(SUBSTITUTE(_xlfn.LET(_xlpm.x,MID(DBCS(【分析依頼書】!L53),_xlfn.SEQUENCE(LEN(DBCS(【分析依頼書】!L53))),1),_xlfn.CONCAT(IF(EXACT(UPPER(_xlpm.x),LOWER(_xlpm.x))*ISERROR(VALUE(_xlpm.x))*EXACT(9504&lt;CODE(_xlpm.x),CODE(_xlpm.x)&lt;9591),_xlpm.x,ASC(_xlpm.x)))),"ｰ","ー"),"~","～")),"")</f>
        <v/>
      </c>
      <c r="AL5" s="77" t="str" cm="1">
        <f t="array" ref="AL5">IF(AC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 s="77" t="str" cm="1">
        <f t="array" ref="AM5">IF(AC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 s="77" t="str">
        <f>IF(AC5="","",IF(【分析依頼書】!$D$36&lt;&gt;"",【分析依頼書】!$D$36,"-"))</f>
        <v/>
      </c>
      <c r="AO5" s="77" t="s">
        <v>254</v>
      </c>
      <c r="AP5" s="77" t="str">
        <f>IF(AC5="","",IF(COUNTIF(【分析依頼書】!$A$42,"*Ｆ?????*")&gt;0,MID(【分析依頼書】!$A$42,FIND("Ｆ",【分析依頼書】!$A$42),6),""))</f>
        <v/>
      </c>
      <c r="AQ5" s="77" t="str">
        <f t="shared" ref="AQ5:AQ68" si="3">IF(AC5="","","-")</f>
        <v/>
      </c>
      <c r="AR5" t="str">
        <f t="shared" ref="AR5:AR68" si="4">IF(AC5="","",IF(OR(AC5="",AD5=0,AH5="",AI5="",AK5=""),"NG","OK"))</f>
        <v/>
      </c>
    </row>
    <row r="6" spans="1:44" ht="45" customHeight="1">
      <c r="A6" s="109" t="s">
        <v>326</v>
      </c>
      <c r="B6" s="125"/>
      <c r="C6" s="152"/>
      <c r="D6" s="152"/>
      <c r="E6" s="149"/>
      <c r="F6" s="149"/>
      <c r="G6" s="149"/>
      <c r="H6" s="149"/>
      <c r="I6" s="149"/>
      <c r="J6" s="149"/>
      <c r="K6" s="130"/>
      <c r="L6" s="110"/>
      <c r="AA6" s="77" t="str">
        <f>IF(AC6="","",COUNT(AA$4:AA5)+1)</f>
        <v/>
      </c>
      <c r="AB6" s="77" t="str">
        <f>IF(AA6="","",IF(EXACT(【分析依頼書】!A54,AA6),"",【分析依頼書】!A54))</f>
        <v/>
      </c>
      <c r="AC6" s="115" t="str" cm="1">
        <f t="array" ref="AC6">IF(【分析依頼書】!C54="","",SUBSTITUTE(SUBSTITUTE(_xlfn.LET(_xlpm.x,MID(DBCS(【分析依頼書】!C54),_xlfn.SEQUENCE(LEN(DBCS(【分析依頼書】!C54))),1),_xlfn.CONCAT(IF(EXACT(UPPER(_xlpm.x),LOWER(_xlpm.x))*ISERROR(VALUE(_xlpm.x))*EXACT(9504&lt;CODE(_xlpm.x),CODE(_xlpm.x)&lt;9591),_xlpm.x,ASC(_xlpm.x)))),"ｰ","ー"),"~","～"))</f>
        <v/>
      </c>
      <c r="AD6" s="116" t="str">
        <f>IF(AC6="","",IF(【分析依頼書】!B54="","",【分析依頼書】!B54))</f>
        <v/>
      </c>
      <c r="AE6" s="77" t="str">
        <f t="shared" si="0"/>
        <v/>
      </c>
      <c r="AF6" s="77" t="str">
        <f t="shared" si="1"/>
        <v/>
      </c>
      <c r="AG6" s="77" t="str">
        <f t="shared" si="2"/>
        <v/>
      </c>
      <c r="AH6" s="115" t="str" cm="1">
        <f t="array" ref="AH6">IFERROR(IF(【分析依頼書】!C54="","",SUBSTITUTE(SUBSTITUTE(_xlfn.LET(_xlpm.x,MID(DBCS(【分析依頼書】!E54),_xlfn.SEQUENCE(LEN(DBCS(【分析依頼書】!E54))),1),_xlfn.CONCAT(IF(EXACT(UPPER(_xlpm.x),LOWER(_xlpm.x))*ISERROR(VALUE(_xlpm.x))*EXACT(9504&lt;CODE(_xlpm.x),CODE(_xlpm.x)&lt;9591),_xlpm.x,ASC(_xlpm.x)))),"ｰ","ー"),"~","～")),"")</f>
        <v/>
      </c>
      <c r="AI6" s="115" t="str" cm="1">
        <f t="array" ref="AI6">IFERROR(IF(【分析依頼書】!C54="","",SUBSTITUTE(SUBSTITUTE(_xlfn.LET(_xlpm.x,MID(DBCS(【分析依頼書】!H54),_xlfn.SEQUENCE(LEN(DBCS(【分析依頼書】!H54))),1),_xlfn.CONCAT(IF(EXACT(UPPER(_xlpm.x),LOWER(_xlpm.x))*ISERROR(VALUE(_xlpm.x))*EXACT(9504&lt;CODE(_xlpm.x),CODE(_xlpm.x)&lt;9591),_xlpm.x,ASC(_xlpm.x)))),"ｰ","ー"),"~","～")),"")</f>
        <v/>
      </c>
      <c r="AJ6" s="77" t="str" cm="1">
        <f t="array" aca="1" ref="AJ6" ca="1">IF(【分析依頼書】!C54="","",ASC(SUBSTITUTE(SUBSTITUTE(SUBSTITUTE(SUBSTITUTE(SUBSTITUTE(SUBSTITUTE(SUBSTITUTE(IF(CELL("type",【分析依頼書】!K54)="b","未記入",IFERROR(IF(OR(【分析依頼書】!K54=TEXT(VALUE(【分析依頼書】!K54),"yyyy年M月d日"),【分析依頼書】!K54=TEXT(VALUE(【分析依頼書】!K54),"yyyy/M/d")),TEXT(VALUE(【分析依頼書】!K54),"yyyy年M月d日"),IF(OR(【分析依頼書】!K54=TEXT(VALUE(【分析依頼書】!K54),"yyyy年M月"),【分析依頼書】!K54=TEXT(VALUE(【分析依頼書】!K54),"yyyy/M")),TEXT(VALUE(【分析依頼書】!K54),"yyyy年M月"),IF(OR(【分析依頼書】!K54=TEXT(VALUE(【分析依頼書】!K54),"yyyy年"),【分析依頼書】!K54=TEXT(VALUE(【分析依頼書】!K54),"yyyy")),TEXT(VALUE(【分析依頼書】!K54),"yyyy年M月"),【分析依頼書】!K54))),【分析依頼書】!K54)),"不明","-"),"?","-"),"？","-"),"ー","-"),"―","-"),"‐","-"),"－","-")))</f>
        <v/>
      </c>
      <c r="AK6" s="115" t="str" cm="1">
        <f t="array" ref="AK6">IFERROR(IF(【分析依頼書】!C54="","",SUBSTITUTE(SUBSTITUTE(_xlfn.LET(_xlpm.x,MID(DBCS(【分析依頼書】!L54),_xlfn.SEQUENCE(LEN(DBCS(【分析依頼書】!L54))),1),_xlfn.CONCAT(IF(EXACT(UPPER(_xlpm.x),LOWER(_xlpm.x))*ISERROR(VALUE(_xlpm.x))*EXACT(9504&lt;CODE(_xlpm.x),CODE(_xlpm.x)&lt;9591),_xlpm.x,ASC(_xlpm.x)))),"ｰ","ー"),"~","～")),"")</f>
        <v/>
      </c>
      <c r="AL6" s="77" t="str" cm="1">
        <f t="array" ref="AL6">IF(AC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 s="77" t="str" cm="1">
        <f t="array" ref="AM6">IF(AC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 s="77" t="str">
        <f>IF(AC6="","",IF(【分析依頼書】!$D$36&lt;&gt;"",【分析依頼書】!$D$36,"-"))</f>
        <v/>
      </c>
      <c r="AO6" s="77" t="s">
        <v>254</v>
      </c>
      <c r="AP6" s="77" t="str">
        <f>IF(AC6="","",IF(COUNTIF(【分析依頼書】!$A$42,"*Ｆ?????*")&gt;0,MID(【分析依頼書】!$A$42,FIND("Ｆ",【分析依頼書】!$A$42),6),""))</f>
        <v/>
      </c>
      <c r="AQ6" s="77" t="str">
        <f t="shared" si="3"/>
        <v/>
      </c>
      <c r="AR6" t="str">
        <f t="shared" si="4"/>
        <v/>
      </c>
    </row>
    <row r="7" spans="1:44" ht="45" customHeight="1">
      <c r="A7" s="109" t="s">
        <v>327</v>
      </c>
      <c r="B7" s="125"/>
      <c r="C7" s="152"/>
      <c r="D7" s="152"/>
      <c r="E7" s="149"/>
      <c r="F7" s="149"/>
      <c r="G7" s="149"/>
      <c r="H7" s="149"/>
      <c r="I7" s="149"/>
      <c r="J7" s="149"/>
      <c r="K7" s="130"/>
      <c r="L7" s="110"/>
      <c r="AA7" s="77" t="str">
        <f>IF(AC7="","",COUNT(AA$4:AA6)+1)</f>
        <v/>
      </c>
      <c r="AB7" s="77" t="str">
        <f>IF(AA7="","",IF(EXACT(【分析依頼書】!A55,AA7),"",【分析依頼書】!A55))</f>
        <v/>
      </c>
      <c r="AC7" s="115" t="str" cm="1">
        <f t="array" ref="AC7">IF(【分析依頼書】!C55="","",SUBSTITUTE(SUBSTITUTE(_xlfn.LET(_xlpm.x,MID(DBCS(【分析依頼書】!C55),_xlfn.SEQUENCE(LEN(DBCS(【分析依頼書】!C55))),1),_xlfn.CONCAT(IF(EXACT(UPPER(_xlpm.x),LOWER(_xlpm.x))*ISERROR(VALUE(_xlpm.x))*EXACT(9504&lt;CODE(_xlpm.x),CODE(_xlpm.x)&lt;9591),_xlpm.x,ASC(_xlpm.x)))),"ｰ","ー"),"~","～"))</f>
        <v/>
      </c>
      <c r="AD7" s="116" t="str">
        <f>IF(AC7="","",IF(【分析依頼書】!B55="","",【分析依頼書】!B55))</f>
        <v/>
      </c>
      <c r="AE7" s="77" t="str">
        <f t="shared" si="0"/>
        <v/>
      </c>
      <c r="AF7" s="77" t="str">
        <f t="shared" si="1"/>
        <v/>
      </c>
      <c r="AG7" s="77" t="str">
        <f t="shared" si="2"/>
        <v/>
      </c>
      <c r="AH7" s="115" t="str" cm="1">
        <f t="array" ref="AH7">IFERROR(IF(【分析依頼書】!C55="","",SUBSTITUTE(SUBSTITUTE(_xlfn.LET(_xlpm.x,MID(DBCS(【分析依頼書】!E55),_xlfn.SEQUENCE(LEN(DBCS(【分析依頼書】!E55))),1),_xlfn.CONCAT(IF(EXACT(UPPER(_xlpm.x),LOWER(_xlpm.x))*ISERROR(VALUE(_xlpm.x))*EXACT(9504&lt;CODE(_xlpm.x),CODE(_xlpm.x)&lt;9591),_xlpm.x,ASC(_xlpm.x)))),"ｰ","ー"),"~","～")),"")</f>
        <v/>
      </c>
      <c r="AI7" s="115" t="str" cm="1">
        <f t="array" ref="AI7">IFERROR(IF(【分析依頼書】!C55="","",SUBSTITUTE(SUBSTITUTE(_xlfn.LET(_xlpm.x,MID(DBCS(【分析依頼書】!H55),_xlfn.SEQUENCE(LEN(DBCS(【分析依頼書】!H55))),1),_xlfn.CONCAT(IF(EXACT(UPPER(_xlpm.x),LOWER(_xlpm.x))*ISERROR(VALUE(_xlpm.x))*EXACT(9504&lt;CODE(_xlpm.x),CODE(_xlpm.x)&lt;9591),_xlpm.x,ASC(_xlpm.x)))),"ｰ","ー"),"~","～")),"")</f>
        <v/>
      </c>
      <c r="AJ7" s="77" t="str" cm="1">
        <f t="array" aca="1" ref="AJ7" ca="1">IF(【分析依頼書】!C55="","",ASC(SUBSTITUTE(SUBSTITUTE(SUBSTITUTE(SUBSTITUTE(SUBSTITUTE(SUBSTITUTE(SUBSTITUTE(IF(CELL("type",【分析依頼書】!K55)="b","未記入",IFERROR(IF(OR(【分析依頼書】!K55=TEXT(VALUE(【分析依頼書】!K55),"yyyy年M月d日"),【分析依頼書】!K55=TEXT(VALUE(【分析依頼書】!K55),"yyyy/M/d")),TEXT(VALUE(【分析依頼書】!K55),"yyyy年M月d日"),IF(OR(【分析依頼書】!K55=TEXT(VALUE(【分析依頼書】!K55),"yyyy年M月"),【分析依頼書】!K55=TEXT(VALUE(【分析依頼書】!K55),"yyyy/M")),TEXT(VALUE(【分析依頼書】!K55),"yyyy年M月"),IF(OR(【分析依頼書】!K55=TEXT(VALUE(【分析依頼書】!K55),"yyyy年"),【分析依頼書】!K55=TEXT(VALUE(【分析依頼書】!K55),"yyyy")),TEXT(VALUE(【分析依頼書】!K55),"yyyy年M月"),【分析依頼書】!K55))),【分析依頼書】!K55)),"不明","-"),"?","-"),"？","-"),"ー","-"),"―","-"),"‐","-"),"－","-")))</f>
        <v/>
      </c>
      <c r="AK7" s="115" t="str" cm="1">
        <f t="array" ref="AK7">IFERROR(IF(【分析依頼書】!C55="","",SUBSTITUTE(SUBSTITUTE(_xlfn.LET(_xlpm.x,MID(DBCS(【分析依頼書】!L55),_xlfn.SEQUENCE(LEN(DBCS(【分析依頼書】!L55))),1),_xlfn.CONCAT(IF(EXACT(UPPER(_xlpm.x),LOWER(_xlpm.x))*ISERROR(VALUE(_xlpm.x))*EXACT(9504&lt;CODE(_xlpm.x),CODE(_xlpm.x)&lt;9591),_xlpm.x,ASC(_xlpm.x)))),"ｰ","ー"),"~","～")),"")</f>
        <v/>
      </c>
      <c r="AL7" s="77" t="str" cm="1">
        <f t="array" ref="AL7">IF(AC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 s="77" t="str" cm="1">
        <f t="array" ref="AM7">IF(AC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 s="77" t="str">
        <f>IF(AC7="","",IF(【分析依頼書】!$D$36&lt;&gt;"",【分析依頼書】!$D$36,"-"))</f>
        <v/>
      </c>
      <c r="AO7" s="77" t="s">
        <v>254</v>
      </c>
      <c r="AP7" s="77" t="str">
        <f>IF(AC7="","",IF(COUNTIF(【分析依頼書】!$A$42,"*Ｆ?????*")&gt;0,MID(【分析依頼書】!$A$42,FIND("Ｆ",【分析依頼書】!$A$42),6),""))</f>
        <v/>
      </c>
      <c r="AQ7" s="77" t="str">
        <f t="shared" si="3"/>
        <v/>
      </c>
      <c r="AR7" t="str">
        <f t="shared" si="4"/>
        <v/>
      </c>
    </row>
    <row r="8" spans="1:44" ht="45" customHeight="1">
      <c r="A8" s="109" t="s">
        <v>328</v>
      </c>
      <c r="B8" s="125"/>
      <c r="C8" s="152"/>
      <c r="D8" s="152"/>
      <c r="E8" s="149"/>
      <c r="F8" s="149"/>
      <c r="G8" s="149"/>
      <c r="H8" s="149"/>
      <c r="I8" s="149"/>
      <c r="J8" s="149"/>
      <c r="K8" s="130"/>
      <c r="L8" s="110"/>
      <c r="AA8" s="77" t="str">
        <f>IF(AC8="","",COUNT(AA$4:AA7)+1)</f>
        <v/>
      </c>
      <c r="AB8" s="77" t="str">
        <f>IF(AA8="","",IF(EXACT(【分析依頼書】!A56,AA8),"",【分析依頼書】!A56))</f>
        <v/>
      </c>
      <c r="AC8" s="115" t="str" cm="1">
        <f t="array" ref="AC8">IF(【分析依頼書】!C56="","",SUBSTITUTE(SUBSTITUTE(_xlfn.LET(_xlpm.x,MID(DBCS(【分析依頼書】!C56),_xlfn.SEQUENCE(LEN(DBCS(【分析依頼書】!C56))),1),_xlfn.CONCAT(IF(EXACT(UPPER(_xlpm.x),LOWER(_xlpm.x))*ISERROR(VALUE(_xlpm.x))*EXACT(9504&lt;CODE(_xlpm.x),CODE(_xlpm.x)&lt;9591),_xlpm.x,ASC(_xlpm.x)))),"ｰ","ー"),"~","～"))</f>
        <v/>
      </c>
      <c r="AD8" s="116" t="str">
        <f>IF(AC8="","",IF(【分析依頼書】!B56="","",【分析依頼書】!B56))</f>
        <v/>
      </c>
      <c r="AE8" s="77" t="str">
        <f t="shared" si="0"/>
        <v/>
      </c>
      <c r="AF8" s="77" t="str">
        <f t="shared" si="1"/>
        <v/>
      </c>
      <c r="AG8" s="77" t="str">
        <f t="shared" si="2"/>
        <v/>
      </c>
      <c r="AH8" s="115" t="str" cm="1">
        <f t="array" ref="AH8">IFERROR(IF(【分析依頼書】!C56="","",SUBSTITUTE(SUBSTITUTE(_xlfn.LET(_xlpm.x,MID(DBCS(【分析依頼書】!E56),_xlfn.SEQUENCE(LEN(DBCS(【分析依頼書】!E56))),1),_xlfn.CONCAT(IF(EXACT(UPPER(_xlpm.x),LOWER(_xlpm.x))*ISERROR(VALUE(_xlpm.x))*EXACT(9504&lt;CODE(_xlpm.x),CODE(_xlpm.x)&lt;9591),_xlpm.x,ASC(_xlpm.x)))),"ｰ","ー"),"~","～")),"")</f>
        <v/>
      </c>
      <c r="AI8" s="115" t="str" cm="1">
        <f t="array" ref="AI8">IFERROR(IF(【分析依頼書】!C56="","",SUBSTITUTE(SUBSTITUTE(_xlfn.LET(_xlpm.x,MID(DBCS(【分析依頼書】!H56),_xlfn.SEQUENCE(LEN(DBCS(【分析依頼書】!H56))),1),_xlfn.CONCAT(IF(EXACT(UPPER(_xlpm.x),LOWER(_xlpm.x))*ISERROR(VALUE(_xlpm.x))*EXACT(9504&lt;CODE(_xlpm.x),CODE(_xlpm.x)&lt;9591),_xlpm.x,ASC(_xlpm.x)))),"ｰ","ー"),"~","～")),"")</f>
        <v/>
      </c>
      <c r="AJ8" s="77" t="str" cm="1">
        <f t="array" aca="1" ref="AJ8" ca="1">IF(【分析依頼書】!C56="","",ASC(SUBSTITUTE(SUBSTITUTE(SUBSTITUTE(SUBSTITUTE(SUBSTITUTE(SUBSTITUTE(SUBSTITUTE(IF(CELL("type",【分析依頼書】!K56)="b","未記入",IFERROR(IF(OR(【分析依頼書】!K56=TEXT(VALUE(【分析依頼書】!K56),"yyyy年M月d日"),【分析依頼書】!K56=TEXT(VALUE(【分析依頼書】!K56),"yyyy/M/d")),TEXT(VALUE(【分析依頼書】!K56),"yyyy年M月d日"),IF(OR(【分析依頼書】!K56=TEXT(VALUE(【分析依頼書】!K56),"yyyy年M月"),【分析依頼書】!K56=TEXT(VALUE(【分析依頼書】!K56),"yyyy/M")),TEXT(VALUE(【分析依頼書】!K56),"yyyy年M月"),IF(OR(【分析依頼書】!K56=TEXT(VALUE(【分析依頼書】!K56),"yyyy年"),【分析依頼書】!K56=TEXT(VALUE(【分析依頼書】!K56),"yyyy")),TEXT(VALUE(【分析依頼書】!K56),"yyyy年M月"),【分析依頼書】!K56))),【分析依頼書】!K56)),"不明","-"),"?","-"),"？","-"),"ー","-"),"―","-"),"‐","-"),"－","-")))</f>
        <v/>
      </c>
      <c r="AK8" s="115" t="str" cm="1">
        <f t="array" ref="AK8">IFERROR(IF(【分析依頼書】!C56="","",SUBSTITUTE(SUBSTITUTE(_xlfn.LET(_xlpm.x,MID(DBCS(【分析依頼書】!L56),_xlfn.SEQUENCE(LEN(DBCS(【分析依頼書】!L56))),1),_xlfn.CONCAT(IF(EXACT(UPPER(_xlpm.x),LOWER(_xlpm.x))*ISERROR(VALUE(_xlpm.x))*EXACT(9504&lt;CODE(_xlpm.x),CODE(_xlpm.x)&lt;9591),_xlpm.x,ASC(_xlpm.x)))),"ｰ","ー"),"~","～")),"")</f>
        <v/>
      </c>
      <c r="AL8" s="77" t="str" cm="1">
        <f t="array" ref="AL8">IF(AC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 s="77" t="str" cm="1">
        <f t="array" ref="AM8">IF(AC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 s="77" t="str">
        <f>IF(AC8="","",IF(【分析依頼書】!$D$36&lt;&gt;"",【分析依頼書】!$D$36,"-"))</f>
        <v/>
      </c>
      <c r="AO8" s="77" t="s">
        <v>254</v>
      </c>
      <c r="AP8" s="77" t="str">
        <f>IF(AC8="","",IF(COUNTIF(【分析依頼書】!$A$42,"*Ｆ?????*")&gt;0,MID(【分析依頼書】!$A$42,FIND("Ｆ",【分析依頼書】!$A$42),6),""))</f>
        <v/>
      </c>
      <c r="AQ8" s="77" t="str">
        <f t="shared" si="3"/>
        <v/>
      </c>
      <c r="AR8" t="str">
        <f t="shared" si="4"/>
        <v/>
      </c>
    </row>
    <row r="9" spans="1:44" ht="45" customHeight="1">
      <c r="A9" s="109" t="s">
        <v>329</v>
      </c>
      <c r="B9" s="125"/>
      <c r="C9" s="152"/>
      <c r="D9" s="152"/>
      <c r="E9" s="149"/>
      <c r="F9" s="149"/>
      <c r="G9" s="149"/>
      <c r="H9" s="149"/>
      <c r="I9" s="149"/>
      <c r="J9" s="149"/>
      <c r="K9" s="130"/>
      <c r="L9" s="110"/>
      <c r="AA9" s="77" t="str">
        <f>IF(AC9="","",COUNT(AA$4:AA8)+1)</f>
        <v/>
      </c>
      <c r="AB9" s="77" t="str">
        <f>IF(AA9="","",IF(EXACT(【分析依頼書】!A57,AA9),"",【分析依頼書】!A57))</f>
        <v/>
      </c>
      <c r="AC9" s="115" t="str" cm="1">
        <f t="array" ref="AC9">IF(【分析依頼書】!C57="","",SUBSTITUTE(SUBSTITUTE(_xlfn.LET(_xlpm.x,MID(DBCS(【分析依頼書】!C57),_xlfn.SEQUENCE(LEN(DBCS(【分析依頼書】!C57))),1),_xlfn.CONCAT(IF(EXACT(UPPER(_xlpm.x),LOWER(_xlpm.x))*ISERROR(VALUE(_xlpm.x))*EXACT(9504&lt;CODE(_xlpm.x),CODE(_xlpm.x)&lt;9591),_xlpm.x,ASC(_xlpm.x)))),"ｰ","ー"),"~","～"))</f>
        <v/>
      </c>
      <c r="AD9" s="116" t="str">
        <f>IF(AC9="","",IF(【分析依頼書】!B57="","",【分析依頼書】!B57))</f>
        <v/>
      </c>
      <c r="AE9" s="77" t="str">
        <f t="shared" si="0"/>
        <v/>
      </c>
      <c r="AF9" s="77" t="str">
        <f t="shared" si="1"/>
        <v/>
      </c>
      <c r="AG9" s="77" t="str">
        <f t="shared" si="2"/>
        <v/>
      </c>
      <c r="AH9" s="115" t="str" cm="1">
        <f t="array" ref="AH9">IFERROR(IF(【分析依頼書】!C57="","",SUBSTITUTE(SUBSTITUTE(_xlfn.LET(_xlpm.x,MID(DBCS(【分析依頼書】!E57),_xlfn.SEQUENCE(LEN(DBCS(【分析依頼書】!E57))),1),_xlfn.CONCAT(IF(EXACT(UPPER(_xlpm.x),LOWER(_xlpm.x))*ISERROR(VALUE(_xlpm.x))*EXACT(9504&lt;CODE(_xlpm.x),CODE(_xlpm.x)&lt;9591),_xlpm.x,ASC(_xlpm.x)))),"ｰ","ー"),"~","～")),"")</f>
        <v/>
      </c>
      <c r="AI9" s="115" t="str" cm="1">
        <f t="array" ref="AI9">IFERROR(IF(【分析依頼書】!C57="","",SUBSTITUTE(SUBSTITUTE(_xlfn.LET(_xlpm.x,MID(DBCS(【分析依頼書】!H57),_xlfn.SEQUENCE(LEN(DBCS(【分析依頼書】!H57))),1),_xlfn.CONCAT(IF(EXACT(UPPER(_xlpm.x),LOWER(_xlpm.x))*ISERROR(VALUE(_xlpm.x))*EXACT(9504&lt;CODE(_xlpm.x),CODE(_xlpm.x)&lt;9591),_xlpm.x,ASC(_xlpm.x)))),"ｰ","ー"),"~","～")),"")</f>
        <v/>
      </c>
      <c r="AJ9" s="77" t="str" cm="1">
        <f t="array" aca="1" ref="AJ9" ca="1">IF(【分析依頼書】!C57="","",ASC(SUBSTITUTE(SUBSTITUTE(SUBSTITUTE(SUBSTITUTE(SUBSTITUTE(SUBSTITUTE(SUBSTITUTE(IF(CELL("type",【分析依頼書】!K57)="b","未記入",IFERROR(IF(OR(【分析依頼書】!K57=TEXT(VALUE(【分析依頼書】!K57),"yyyy年M月d日"),【分析依頼書】!K57=TEXT(VALUE(【分析依頼書】!K57),"yyyy/M/d")),TEXT(VALUE(【分析依頼書】!K57),"yyyy年M月d日"),IF(OR(【分析依頼書】!K57=TEXT(VALUE(【分析依頼書】!K57),"yyyy年M月"),【分析依頼書】!K57=TEXT(VALUE(【分析依頼書】!K57),"yyyy/M")),TEXT(VALUE(【分析依頼書】!K57),"yyyy年M月"),IF(OR(【分析依頼書】!K57=TEXT(VALUE(【分析依頼書】!K57),"yyyy年"),【分析依頼書】!K57=TEXT(VALUE(【分析依頼書】!K57),"yyyy")),TEXT(VALUE(【分析依頼書】!K57),"yyyy年M月"),【分析依頼書】!K57))),【分析依頼書】!K57)),"不明","-"),"?","-"),"？","-"),"ー","-"),"―","-"),"‐","-"),"－","-")))</f>
        <v/>
      </c>
      <c r="AK9" s="115" t="str" cm="1">
        <f t="array" ref="AK9">IFERROR(IF(【分析依頼書】!C57="","",SUBSTITUTE(SUBSTITUTE(_xlfn.LET(_xlpm.x,MID(DBCS(【分析依頼書】!L57),_xlfn.SEQUENCE(LEN(DBCS(【分析依頼書】!L57))),1),_xlfn.CONCAT(IF(EXACT(UPPER(_xlpm.x),LOWER(_xlpm.x))*ISERROR(VALUE(_xlpm.x))*EXACT(9504&lt;CODE(_xlpm.x),CODE(_xlpm.x)&lt;9591),_xlpm.x,ASC(_xlpm.x)))),"ｰ","ー"),"~","～")),"")</f>
        <v/>
      </c>
      <c r="AL9" s="77" t="str" cm="1">
        <f t="array" ref="AL9">IF(AC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 s="77" t="str" cm="1">
        <f t="array" ref="AM9">IF(AC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 s="77" t="str">
        <f>IF(AC9="","",IF(【分析依頼書】!$D$36&lt;&gt;"",【分析依頼書】!$D$36,"-"))</f>
        <v/>
      </c>
      <c r="AO9" s="77" t="s">
        <v>254</v>
      </c>
      <c r="AP9" s="77" t="str">
        <f>IF(AC9="","",IF(COUNTIF(【分析依頼書】!$A$42,"*Ｆ?????*")&gt;0,MID(【分析依頼書】!$A$42,FIND("Ｆ",【分析依頼書】!$A$42),6),""))</f>
        <v/>
      </c>
      <c r="AQ9" s="77" t="str">
        <f t="shared" si="3"/>
        <v/>
      </c>
      <c r="AR9" t="str">
        <f t="shared" si="4"/>
        <v/>
      </c>
    </row>
    <row r="10" spans="1:44" ht="45" customHeight="1">
      <c r="A10" s="109" t="s">
        <v>330</v>
      </c>
      <c r="B10" s="125"/>
      <c r="C10" s="152"/>
      <c r="D10" s="152"/>
      <c r="E10" s="149"/>
      <c r="F10" s="149"/>
      <c r="G10" s="149"/>
      <c r="H10" s="149"/>
      <c r="I10" s="149"/>
      <c r="J10" s="149"/>
      <c r="K10" s="130"/>
      <c r="L10" s="110"/>
      <c r="AA10" s="77" t="str">
        <f>IF(AC10="","",COUNT(AA$4:AA9)+1)</f>
        <v/>
      </c>
      <c r="AB10" s="77" t="str">
        <f>IF(AA10="","",IF(EXACT(【分析依頼書】!A58,AA10),"",【分析依頼書】!A58))</f>
        <v/>
      </c>
      <c r="AC10" s="115" t="str" cm="1">
        <f t="array" ref="AC10">IF(【分析依頼書】!C58="","",SUBSTITUTE(SUBSTITUTE(_xlfn.LET(_xlpm.x,MID(DBCS(【分析依頼書】!C58),_xlfn.SEQUENCE(LEN(DBCS(【分析依頼書】!C58))),1),_xlfn.CONCAT(IF(EXACT(UPPER(_xlpm.x),LOWER(_xlpm.x))*ISERROR(VALUE(_xlpm.x))*EXACT(9504&lt;CODE(_xlpm.x),CODE(_xlpm.x)&lt;9591),_xlpm.x,ASC(_xlpm.x)))),"ｰ","ー"),"~","～"))</f>
        <v/>
      </c>
      <c r="AD10" s="116" t="str">
        <f>IF(AC10="","",IF(【分析依頼書】!B58="","",【分析依頼書】!B58))</f>
        <v/>
      </c>
      <c r="AE10" s="77" t="str">
        <f t="shared" si="0"/>
        <v/>
      </c>
      <c r="AF10" s="77" t="str">
        <f t="shared" si="1"/>
        <v/>
      </c>
      <c r="AG10" s="77" t="str">
        <f t="shared" si="2"/>
        <v/>
      </c>
      <c r="AH10" s="115" t="str" cm="1">
        <f t="array" ref="AH10">IFERROR(IF(【分析依頼書】!C58="","",SUBSTITUTE(SUBSTITUTE(_xlfn.LET(_xlpm.x,MID(DBCS(【分析依頼書】!E58),_xlfn.SEQUENCE(LEN(DBCS(【分析依頼書】!E58))),1),_xlfn.CONCAT(IF(EXACT(UPPER(_xlpm.x),LOWER(_xlpm.x))*ISERROR(VALUE(_xlpm.x))*EXACT(9504&lt;CODE(_xlpm.x),CODE(_xlpm.x)&lt;9591),_xlpm.x,ASC(_xlpm.x)))),"ｰ","ー"),"~","～")),"")</f>
        <v/>
      </c>
      <c r="AI10" s="115" t="str" cm="1">
        <f t="array" ref="AI10">IFERROR(IF(【分析依頼書】!C58="","",SUBSTITUTE(SUBSTITUTE(_xlfn.LET(_xlpm.x,MID(DBCS(【分析依頼書】!H58),_xlfn.SEQUENCE(LEN(DBCS(【分析依頼書】!H58))),1),_xlfn.CONCAT(IF(EXACT(UPPER(_xlpm.x),LOWER(_xlpm.x))*ISERROR(VALUE(_xlpm.x))*EXACT(9504&lt;CODE(_xlpm.x),CODE(_xlpm.x)&lt;9591),_xlpm.x,ASC(_xlpm.x)))),"ｰ","ー"),"~","～")),"")</f>
        <v/>
      </c>
      <c r="AJ10" s="77" t="str" cm="1">
        <f t="array" aca="1" ref="AJ10" ca="1">IF(【分析依頼書】!C58="","",ASC(SUBSTITUTE(SUBSTITUTE(SUBSTITUTE(SUBSTITUTE(SUBSTITUTE(SUBSTITUTE(SUBSTITUTE(IF(CELL("type",【分析依頼書】!K58)="b","未記入",IFERROR(IF(OR(【分析依頼書】!K58=TEXT(VALUE(【分析依頼書】!K58),"yyyy年M月d日"),【分析依頼書】!K58=TEXT(VALUE(【分析依頼書】!K58),"yyyy/M/d")),TEXT(VALUE(【分析依頼書】!K58),"yyyy年M月d日"),IF(OR(【分析依頼書】!K58=TEXT(VALUE(【分析依頼書】!K58),"yyyy年M月"),【分析依頼書】!K58=TEXT(VALUE(【分析依頼書】!K58),"yyyy/M")),TEXT(VALUE(【分析依頼書】!K58),"yyyy年M月"),IF(OR(【分析依頼書】!K58=TEXT(VALUE(【分析依頼書】!K58),"yyyy年"),【分析依頼書】!K58=TEXT(VALUE(【分析依頼書】!K58),"yyyy")),TEXT(VALUE(【分析依頼書】!K58),"yyyy年M月"),【分析依頼書】!K58))),【分析依頼書】!K58)),"不明","-"),"?","-"),"？","-"),"ー","-"),"―","-"),"‐","-"),"－","-")))</f>
        <v/>
      </c>
      <c r="AK10" s="115" t="str" cm="1">
        <f t="array" ref="AK10">IFERROR(IF(【分析依頼書】!C58="","",SUBSTITUTE(SUBSTITUTE(_xlfn.LET(_xlpm.x,MID(DBCS(【分析依頼書】!L58),_xlfn.SEQUENCE(LEN(DBCS(【分析依頼書】!L58))),1),_xlfn.CONCAT(IF(EXACT(UPPER(_xlpm.x),LOWER(_xlpm.x))*ISERROR(VALUE(_xlpm.x))*EXACT(9504&lt;CODE(_xlpm.x),CODE(_xlpm.x)&lt;9591),_xlpm.x,ASC(_xlpm.x)))),"ｰ","ー"),"~","～")),"")</f>
        <v/>
      </c>
      <c r="AL10" s="77" t="str" cm="1">
        <f t="array" ref="AL10">IF(AC10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0" s="77" t="str" cm="1">
        <f t="array" ref="AM10">IF(AC10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0" s="77" t="str">
        <f>IF(AC10="","",IF(【分析依頼書】!$D$36&lt;&gt;"",【分析依頼書】!$D$36,"-"))</f>
        <v/>
      </c>
      <c r="AO10" s="77" t="s">
        <v>254</v>
      </c>
      <c r="AP10" s="77" t="str">
        <f>IF(AC10="","",IF(COUNTIF(【分析依頼書】!$A$42,"*Ｆ?????*")&gt;0,MID(【分析依頼書】!$A$42,FIND("Ｆ",【分析依頼書】!$A$42),6),""))</f>
        <v/>
      </c>
      <c r="AQ10" s="77" t="str">
        <f t="shared" si="3"/>
        <v/>
      </c>
      <c r="AR10" t="str">
        <f t="shared" si="4"/>
        <v/>
      </c>
    </row>
    <row r="11" spans="1:44" ht="45" customHeight="1">
      <c r="A11" s="109" t="s">
        <v>331</v>
      </c>
      <c r="B11" s="125"/>
      <c r="C11" s="152"/>
      <c r="D11" s="152"/>
      <c r="E11" s="149"/>
      <c r="F11" s="149"/>
      <c r="G11" s="149"/>
      <c r="H11" s="149"/>
      <c r="I11" s="149"/>
      <c r="J11" s="149"/>
      <c r="K11" s="130"/>
      <c r="L11" s="110"/>
      <c r="AA11" s="77" t="str">
        <f>IF(AC11="","",COUNT(AA$4:AA10)+1)</f>
        <v/>
      </c>
      <c r="AB11" s="77" t="str">
        <f>IF(AA11="","",IF(EXACT(【分析依頼書】!A59,AA11),"",【分析依頼書】!A59))</f>
        <v/>
      </c>
      <c r="AC11" s="115" t="str" cm="1">
        <f t="array" ref="AC11">IF(【分析依頼書】!C59="","",SUBSTITUTE(SUBSTITUTE(_xlfn.LET(_xlpm.x,MID(DBCS(【分析依頼書】!C59),_xlfn.SEQUENCE(LEN(DBCS(【分析依頼書】!C59))),1),_xlfn.CONCAT(IF(EXACT(UPPER(_xlpm.x),LOWER(_xlpm.x))*ISERROR(VALUE(_xlpm.x))*EXACT(9504&lt;CODE(_xlpm.x),CODE(_xlpm.x)&lt;9591),_xlpm.x,ASC(_xlpm.x)))),"ｰ","ー"),"~","～"))</f>
        <v/>
      </c>
      <c r="AD11" s="116" t="str">
        <f>IF(AC11="","",IF(【分析依頼書】!B59="","",【分析依頼書】!B59))</f>
        <v/>
      </c>
      <c r="AE11" s="77" t="str">
        <f t="shared" si="0"/>
        <v/>
      </c>
      <c r="AF11" s="77" t="str">
        <f t="shared" si="1"/>
        <v/>
      </c>
      <c r="AG11" s="77" t="str">
        <f t="shared" si="2"/>
        <v/>
      </c>
      <c r="AH11" s="115" t="str" cm="1">
        <f t="array" ref="AH11">IFERROR(IF(【分析依頼書】!C59="","",SUBSTITUTE(SUBSTITUTE(_xlfn.LET(_xlpm.x,MID(DBCS(【分析依頼書】!E59),_xlfn.SEQUENCE(LEN(DBCS(【分析依頼書】!E59))),1),_xlfn.CONCAT(IF(EXACT(UPPER(_xlpm.x),LOWER(_xlpm.x))*ISERROR(VALUE(_xlpm.x))*EXACT(9504&lt;CODE(_xlpm.x),CODE(_xlpm.x)&lt;9591),_xlpm.x,ASC(_xlpm.x)))),"ｰ","ー"),"~","～")),"")</f>
        <v/>
      </c>
      <c r="AI11" s="115" t="str" cm="1">
        <f t="array" ref="AI11">IFERROR(IF(【分析依頼書】!C59="","",SUBSTITUTE(SUBSTITUTE(_xlfn.LET(_xlpm.x,MID(DBCS(【分析依頼書】!H59),_xlfn.SEQUENCE(LEN(DBCS(【分析依頼書】!H59))),1),_xlfn.CONCAT(IF(EXACT(UPPER(_xlpm.x),LOWER(_xlpm.x))*ISERROR(VALUE(_xlpm.x))*EXACT(9504&lt;CODE(_xlpm.x),CODE(_xlpm.x)&lt;9591),_xlpm.x,ASC(_xlpm.x)))),"ｰ","ー"),"~","～")),"")</f>
        <v/>
      </c>
      <c r="AJ11" s="77" t="str" cm="1">
        <f t="array" aca="1" ref="AJ11" ca="1">IF(【分析依頼書】!C59="","",ASC(SUBSTITUTE(SUBSTITUTE(SUBSTITUTE(SUBSTITUTE(SUBSTITUTE(SUBSTITUTE(SUBSTITUTE(IF(CELL("type",【分析依頼書】!K59)="b","未記入",IFERROR(IF(OR(【分析依頼書】!K59=TEXT(VALUE(【分析依頼書】!K59),"yyyy年M月d日"),【分析依頼書】!K59=TEXT(VALUE(【分析依頼書】!K59),"yyyy/M/d")),TEXT(VALUE(【分析依頼書】!K59),"yyyy年M月d日"),IF(OR(【分析依頼書】!K59=TEXT(VALUE(【分析依頼書】!K59),"yyyy年M月"),【分析依頼書】!K59=TEXT(VALUE(【分析依頼書】!K59),"yyyy/M")),TEXT(VALUE(【分析依頼書】!K59),"yyyy年M月"),IF(OR(【分析依頼書】!K59=TEXT(VALUE(【分析依頼書】!K59),"yyyy年"),【分析依頼書】!K59=TEXT(VALUE(【分析依頼書】!K59),"yyyy")),TEXT(VALUE(【分析依頼書】!K59),"yyyy年M月"),【分析依頼書】!K59))),【分析依頼書】!K59)),"不明","-"),"?","-"),"？","-"),"ー","-"),"―","-"),"‐","-"),"－","-")))</f>
        <v/>
      </c>
      <c r="AK11" s="115" t="str" cm="1">
        <f t="array" ref="AK11">IFERROR(IF(【分析依頼書】!C59="","",SUBSTITUTE(SUBSTITUTE(_xlfn.LET(_xlpm.x,MID(DBCS(【分析依頼書】!L59),_xlfn.SEQUENCE(LEN(DBCS(【分析依頼書】!L59))),1),_xlfn.CONCAT(IF(EXACT(UPPER(_xlpm.x),LOWER(_xlpm.x))*ISERROR(VALUE(_xlpm.x))*EXACT(9504&lt;CODE(_xlpm.x),CODE(_xlpm.x)&lt;9591),_xlpm.x,ASC(_xlpm.x)))),"ｰ","ー"),"~","～")),"")</f>
        <v/>
      </c>
      <c r="AL11" s="77" t="str" cm="1">
        <f t="array" ref="AL11">IF(AC11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1" s="77" t="str" cm="1">
        <f t="array" ref="AM11">IF(AC11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1" s="77" t="str">
        <f>IF(AC11="","",IF(【分析依頼書】!$D$36&lt;&gt;"",【分析依頼書】!$D$36,"-"))</f>
        <v/>
      </c>
      <c r="AO11" s="77" t="s">
        <v>254</v>
      </c>
      <c r="AP11" s="77" t="str">
        <f>IF(AC11="","",IF(COUNTIF(【分析依頼書】!$A$42,"*Ｆ?????*")&gt;0,MID(【分析依頼書】!$A$42,FIND("Ｆ",【分析依頼書】!$A$42),6),""))</f>
        <v/>
      </c>
      <c r="AQ11" s="77" t="str">
        <f t="shared" si="3"/>
        <v/>
      </c>
      <c r="AR11" t="str">
        <f t="shared" si="4"/>
        <v/>
      </c>
    </row>
    <row r="12" spans="1:44" ht="45" customHeight="1">
      <c r="A12" s="109" t="s">
        <v>332</v>
      </c>
      <c r="B12" s="125"/>
      <c r="C12" s="152"/>
      <c r="D12" s="152"/>
      <c r="E12" s="149"/>
      <c r="F12" s="149"/>
      <c r="G12" s="149"/>
      <c r="H12" s="149"/>
      <c r="I12" s="149"/>
      <c r="J12" s="149"/>
      <c r="K12" s="130"/>
      <c r="L12" s="110"/>
      <c r="AA12" s="77" t="str">
        <f>IF(AC12="","",COUNT(AA$4:AA11)+1)</f>
        <v/>
      </c>
      <c r="AB12" s="77" t="str">
        <f>IF(AA12="","",IF(EXACT(【分析依頼書】!A60,AA12),"",【分析依頼書】!A60))</f>
        <v/>
      </c>
      <c r="AC12" s="115" t="str" cm="1">
        <f t="array" ref="AC12">IF(【分析依頼書】!C60="","",SUBSTITUTE(SUBSTITUTE(_xlfn.LET(_xlpm.x,MID(DBCS(【分析依頼書】!C60),_xlfn.SEQUENCE(LEN(DBCS(【分析依頼書】!C60))),1),_xlfn.CONCAT(IF(EXACT(UPPER(_xlpm.x),LOWER(_xlpm.x))*ISERROR(VALUE(_xlpm.x))*EXACT(9504&lt;CODE(_xlpm.x),CODE(_xlpm.x)&lt;9591),_xlpm.x,ASC(_xlpm.x)))),"ｰ","ー"),"~","～"))</f>
        <v/>
      </c>
      <c r="AD12" s="116" t="str">
        <f>IF(AC12="","",IF(【分析依頼書】!B60="","",【分析依頼書】!B60))</f>
        <v/>
      </c>
      <c r="AE12" s="77" t="str">
        <f t="shared" si="0"/>
        <v/>
      </c>
      <c r="AF12" s="77" t="str">
        <f t="shared" si="1"/>
        <v/>
      </c>
      <c r="AG12" s="77" t="str">
        <f t="shared" si="2"/>
        <v/>
      </c>
      <c r="AH12" s="115" t="str" cm="1">
        <f t="array" ref="AH12">IFERROR(IF(【分析依頼書】!C60="","",SUBSTITUTE(SUBSTITUTE(_xlfn.LET(_xlpm.x,MID(DBCS(【分析依頼書】!E60),_xlfn.SEQUENCE(LEN(DBCS(【分析依頼書】!E60))),1),_xlfn.CONCAT(IF(EXACT(UPPER(_xlpm.x),LOWER(_xlpm.x))*ISERROR(VALUE(_xlpm.x))*EXACT(9504&lt;CODE(_xlpm.x),CODE(_xlpm.x)&lt;9591),_xlpm.x,ASC(_xlpm.x)))),"ｰ","ー"),"~","～")),"")</f>
        <v/>
      </c>
      <c r="AI12" s="115" t="str" cm="1">
        <f t="array" ref="AI12">IFERROR(IF(【分析依頼書】!C60="","",SUBSTITUTE(SUBSTITUTE(_xlfn.LET(_xlpm.x,MID(DBCS(【分析依頼書】!H60),_xlfn.SEQUENCE(LEN(DBCS(【分析依頼書】!H60))),1),_xlfn.CONCAT(IF(EXACT(UPPER(_xlpm.x),LOWER(_xlpm.x))*ISERROR(VALUE(_xlpm.x))*EXACT(9504&lt;CODE(_xlpm.x),CODE(_xlpm.x)&lt;9591),_xlpm.x,ASC(_xlpm.x)))),"ｰ","ー"),"~","～")),"")</f>
        <v/>
      </c>
      <c r="AJ12" s="77" t="str" cm="1">
        <f t="array" aca="1" ref="AJ12" ca="1">IF(【分析依頼書】!C60="","",ASC(SUBSTITUTE(SUBSTITUTE(SUBSTITUTE(SUBSTITUTE(SUBSTITUTE(SUBSTITUTE(SUBSTITUTE(IF(CELL("type",【分析依頼書】!K60)="b","未記入",IFERROR(IF(OR(【分析依頼書】!K60=TEXT(VALUE(【分析依頼書】!K60),"yyyy年M月d日"),【分析依頼書】!K60=TEXT(VALUE(【分析依頼書】!K60),"yyyy/M/d")),TEXT(VALUE(【分析依頼書】!K60),"yyyy年M月d日"),IF(OR(【分析依頼書】!K60=TEXT(VALUE(【分析依頼書】!K60),"yyyy年M月"),【分析依頼書】!K60=TEXT(VALUE(【分析依頼書】!K60),"yyyy/M")),TEXT(VALUE(【分析依頼書】!K60),"yyyy年M月"),IF(OR(【分析依頼書】!K60=TEXT(VALUE(【分析依頼書】!K60),"yyyy年"),【分析依頼書】!K60=TEXT(VALUE(【分析依頼書】!K60),"yyyy")),TEXT(VALUE(【分析依頼書】!K60),"yyyy年M月"),【分析依頼書】!K60))),【分析依頼書】!K60)),"不明","-"),"?","-"),"？","-"),"ー","-"),"―","-"),"‐","-"),"－","-")))</f>
        <v/>
      </c>
      <c r="AK12" s="115" t="str" cm="1">
        <f t="array" ref="AK12">IFERROR(IF(【分析依頼書】!C60="","",SUBSTITUTE(SUBSTITUTE(_xlfn.LET(_xlpm.x,MID(DBCS(【分析依頼書】!L60),_xlfn.SEQUENCE(LEN(DBCS(【分析依頼書】!L60))),1),_xlfn.CONCAT(IF(EXACT(UPPER(_xlpm.x),LOWER(_xlpm.x))*ISERROR(VALUE(_xlpm.x))*EXACT(9504&lt;CODE(_xlpm.x),CODE(_xlpm.x)&lt;9591),_xlpm.x,ASC(_xlpm.x)))),"ｰ","ー"),"~","～")),"")</f>
        <v/>
      </c>
      <c r="AL12" s="77" t="str" cm="1">
        <f t="array" ref="AL12">IF(AC12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2" s="77" t="str" cm="1">
        <f t="array" ref="AM12">IF(AC12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2" s="77" t="str">
        <f>IF(AC12="","",IF(【分析依頼書】!$D$36&lt;&gt;"",【分析依頼書】!$D$36,"-"))</f>
        <v/>
      </c>
      <c r="AO12" s="77" t="s">
        <v>254</v>
      </c>
      <c r="AP12" s="77" t="str">
        <f>IF(AC12="","",IF(COUNTIF(【分析依頼書】!$A$42,"*Ｆ?????*")&gt;0,MID(【分析依頼書】!$A$42,FIND("Ｆ",【分析依頼書】!$A$42),6),""))</f>
        <v/>
      </c>
      <c r="AQ12" s="77" t="str">
        <f t="shared" si="3"/>
        <v/>
      </c>
      <c r="AR12" t="str">
        <f t="shared" si="4"/>
        <v/>
      </c>
    </row>
    <row r="13" spans="1:44" ht="45" customHeight="1">
      <c r="A13" s="109" t="s">
        <v>333</v>
      </c>
      <c r="B13" s="125"/>
      <c r="C13" s="152"/>
      <c r="D13" s="152"/>
      <c r="E13" s="149"/>
      <c r="F13" s="149"/>
      <c r="G13" s="149"/>
      <c r="H13" s="149"/>
      <c r="I13" s="149"/>
      <c r="J13" s="149"/>
      <c r="K13" s="130"/>
      <c r="L13" s="110"/>
      <c r="AA13" s="77" t="str">
        <f>IF(AC13="","",COUNT(AA$4:AA12)+1)</f>
        <v/>
      </c>
      <c r="AB13" s="77" t="str">
        <f>IF(AA13="","",IF(EXACT(【分析依頼書】!A61,AA13),"",【分析依頼書】!A61))</f>
        <v/>
      </c>
      <c r="AC13" s="115" t="str" cm="1">
        <f t="array" ref="AC13">IF(【分析依頼書】!C61="","",SUBSTITUTE(SUBSTITUTE(_xlfn.LET(_xlpm.x,MID(DBCS(【分析依頼書】!C61),_xlfn.SEQUENCE(LEN(DBCS(【分析依頼書】!C61))),1),_xlfn.CONCAT(IF(EXACT(UPPER(_xlpm.x),LOWER(_xlpm.x))*ISERROR(VALUE(_xlpm.x))*EXACT(9504&lt;CODE(_xlpm.x),CODE(_xlpm.x)&lt;9591),_xlpm.x,ASC(_xlpm.x)))),"ｰ","ー"),"~","～"))</f>
        <v/>
      </c>
      <c r="AD13" s="116" t="str">
        <f>IF(AC13="","",IF(【分析依頼書】!B61="","",【分析依頼書】!B61))</f>
        <v/>
      </c>
      <c r="AE13" s="77" t="str">
        <f t="shared" si="0"/>
        <v/>
      </c>
      <c r="AF13" s="77" t="str">
        <f t="shared" si="1"/>
        <v/>
      </c>
      <c r="AG13" s="77" t="str">
        <f t="shared" si="2"/>
        <v/>
      </c>
      <c r="AH13" s="115" t="str" cm="1">
        <f t="array" ref="AH13">IFERROR(IF(【分析依頼書】!C61="","",SUBSTITUTE(SUBSTITUTE(_xlfn.LET(_xlpm.x,MID(DBCS(【分析依頼書】!E61),_xlfn.SEQUENCE(LEN(DBCS(【分析依頼書】!E61))),1),_xlfn.CONCAT(IF(EXACT(UPPER(_xlpm.x),LOWER(_xlpm.x))*ISERROR(VALUE(_xlpm.x))*EXACT(9504&lt;CODE(_xlpm.x),CODE(_xlpm.x)&lt;9591),_xlpm.x,ASC(_xlpm.x)))),"ｰ","ー"),"~","～")),"")</f>
        <v/>
      </c>
      <c r="AI13" s="115" t="str" cm="1">
        <f t="array" ref="AI13">IFERROR(IF(【分析依頼書】!C61="","",SUBSTITUTE(SUBSTITUTE(_xlfn.LET(_xlpm.x,MID(DBCS(【分析依頼書】!H61),_xlfn.SEQUENCE(LEN(DBCS(【分析依頼書】!H61))),1),_xlfn.CONCAT(IF(EXACT(UPPER(_xlpm.x),LOWER(_xlpm.x))*ISERROR(VALUE(_xlpm.x))*EXACT(9504&lt;CODE(_xlpm.x),CODE(_xlpm.x)&lt;9591),_xlpm.x,ASC(_xlpm.x)))),"ｰ","ー"),"~","～")),"")</f>
        <v/>
      </c>
      <c r="AJ13" s="77" t="str" cm="1">
        <f t="array" aca="1" ref="AJ13" ca="1">IF(【分析依頼書】!C61="","",ASC(SUBSTITUTE(SUBSTITUTE(SUBSTITUTE(SUBSTITUTE(SUBSTITUTE(SUBSTITUTE(SUBSTITUTE(IF(CELL("type",【分析依頼書】!K61)="b","未記入",IFERROR(IF(OR(【分析依頼書】!K61=TEXT(VALUE(【分析依頼書】!K61),"yyyy年M月d日"),【分析依頼書】!K61=TEXT(VALUE(【分析依頼書】!K61),"yyyy/M/d")),TEXT(VALUE(【分析依頼書】!K61),"yyyy年M月d日"),IF(OR(【分析依頼書】!K61=TEXT(VALUE(【分析依頼書】!K61),"yyyy年M月"),【分析依頼書】!K61=TEXT(VALUE(【分析依頼書】!K61),"yyyy/M")),TEXT(VALUE(【分析依頼書】!K61),"yyyy年M月"),IF(OR(【分析依頼書】!K61=TEXT(VALUE(【分析依頼書】!K61),"yyyy年"),【分析依頼書】!K61=TEXT(VALUE(【分析依頼書】!K61),"yyyy")),TEXT(VALUE(【分析依頼書】!K61),"yyyy年M月"),【分析依頼書】!K61))),【分析依頼書】!K61)),"不明","-"),"?","-"),"？","-"),"ー","-"),"―","-"),"‐","-"),"－","-")))</f>
        <v/>
      </c>
      <c r="AK13" s="115" t="str" cm="1">
        <f t="array" ref="AK13">IFERROR(IF(【分析依頼書】!C61="","",SUBSTITUTE(SUBSTITUTE(_xlfn.LET(_xlpm.x,MID(DBCS(【分析依頼書】!L61),_xlfn.SEQUENCE(LEN(DBCS(【分析依頼書】!L61))),1),_xlfn.CONCAT(IF(EXACT(UPPER(_xlpm.x),LOWER(_xlpm.x))*ISERROR(VALUE(_xlpm.x))*EXACT(9504&lt;CODE(_xlpm.x),CODE(_xlpm.x)&lt;9591),_xlpm.x,ASC(_xlpm.x)))),"ｰ","ー"),"~","～")),"")</f>
        <v/>
      </c>
      <c r="AL13" s="77" t="str" cm="1">
        <f t="array" ref="AL13">IF(AC13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3" s="77" t="str" cm="1">
        <f t="array" ref="AM13">IF(AC13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3" s="77" t="str">
        <f>IF(AC13="","",IF(【分析依頼書】!$D$36&lt;&gt;"",【分析依頼書】!$D$36,"-"))</f>
        <v/>
      </c>
      <c r="AO13" s="77" t="s">
        <v>254</v>
      </c>
      <c r="AP13" s="77" t="str">
        <f>IF(AC13="","",IF(COUNTIF(【分析依頼書】!$A$42,"*Ｆ?????*")&gt;0,MID(【分析依頼書】!$A$42,FIND("Ｆ",【分析依頼書】!$A$42),6),""))</f>
        <v/>
      </c>
      <c r="AQ13" s="77" t="str">
        <f t="shared" si="3"/>
        <v/>
      </c>
      <c r="AR13" t="str">
        <f t="shared" si="4"/>
        <v/>
      </c>
    </row>
    <row r="14" spans="1:44" ht="45" customHeight="1">
      <c r="A14" s="109" t="s">
        <v>334</v>
      </c>
      <c r="B14" s="125"/>
      <c r="C14" s="152"/>
      <c r="D14" s="152"/>
      <c r="E14" s="152"/>
      <c r="F14" s="152"/>
      <c r="G14" s="152"/>
      <c r="H14" s="152"/>
      <c r="I14" s="152"/>
      <c r="J14" s="152"/>
      <c r="K14" s="130"/>
      <c r="L14" s="110"/>
      <c r="AA14" s="77" t="str">
        <f>IF(AC14="","",COUNT(AA$4:AA13)+1)</f>
        <v/>
      </c>
      <c r="AB14" s="77" t="str">
        <f>IF(AA14="","",IF(EXACT(【分析依頼書】!A62,AA14),"",【分析依頼書】!A62))</f>
        <v/>
      </c>
      <c r="AC14" s="115" t="str" cm="1">
        <f t="array" ref="AC14">IF(【分析依頼書】!C62="","",SUBSTITUTE(SUBSTITUTE(_xlfn.LET(_xlpm.x,MID(DBCS(【分析依頼書】!C62),_xlfn.SEQUENCE(LEN(DBCS(【分析依頼書】!C62))),1),_xlfn.CONCAT(IF(EXACT(UPPER(_xlpm.x),LOWER(_xlpm.x))*ISERROR(VALUE(_xlpm.x))*EXACT(9504&lt;CODE(_xlpm.x),CODE(_xlpm.x)&lt;9591),_xlpm.x,ASC(_xlpm.x)))),"ｰ","ー"),"~","～"))</f>
        <v/>
      </c>
      <c r="AD14" s="116" t="str">
        <f>IF(AC14="","",IF(【分析依頼書】!B62="","",【分析依頼書】!B62))</f>
        <v/>
      </c>
      <c r="AE14" s="77" t="str">
        <f t="shared" si="0"/>
        <v/>
      </c>
      <c r="AF14" s="77" t="str">
        <f t="shared" si="1"/>
        <v/>
      </c>
      <c r="AG14" s="77" t="str">
        <f t="shared" si="2"/>
        <v/>
      </c>
      <c r="AH14" s="115" t="str" cm="1">
        <f t="array" ref="AH14">IFERROR(IF(【分析依頼書】!C62="","",SUBSTITUTE(SUBSTITUTE(_xlfn.LET(_xlpm.x,MID(DBCS(【分析依頼書】!E62),_xlfn.SEQUENCE(LEN(DBCS(【分析依頼書】!E62))),1),_xlfn.CONCAT(IF(EXACT(UPPER(_xlpm.x),LOWER(_xlpm.x))*ISERROR(VALUE(_xlpm.x))*EXACT(9504&lt;CODE(_xlpm.x),CODE(_xlpm.x)&lt;9591),_xlpm.x,ASC(_xlpm.x)))),"ｰ","ー"),"~","～")),"")</f>
        <v/>
      </c>
      <c r="AI14" s="115" t="str" cm="1">
        <f t="array" ref="AI14">IFERROR(IF(【分析依頼書】!C62="","",SUBSTITUTE(SUBSTITUTE(_xlfn.LET(_xlpm.x,MID(DBCS(【分析依頼書】!H62),_xlfn.SEQUENCE(LEN(DBCS(【分析依頼書】!H62))),1),_xlfn.CONCAT(IF(EXACT(UPPER(_xlpm.x),LOWER(_xlpm.x))*ISERROR(VALUE(_xlpm.x))*EXACT(9504&lt;CODE(_xlpm.x),CODE(_xlpm.x)&lt;9591),_xlpm.x,ASC(_xlpm.x)))),"ｰ","ー"),"~","～")),"")</f>
        <v/>
      </c>
      <c r="AJ14" s="77" t="str" cm="1">
        <f t="array" aca="1" ref="AJ14" ca="1">IF(【分析依頼書】!C62="","",ASC(SUBSTITUTE(SUBSTITUTE(SUBSTITUTE(SUBSTITUTE(SUBSTITUTE(SUBSTITUTE(SUBSTITUTE(IF(CELL("type",【分析依頼書】!K62)="b","未記入",IFERROR(IF(OR(【分析依頼書】!K62=TEXT(VALUE(【分析依頼書】!K62),"yyyy年M月d日"),【分析依頼書】!K62=TEXT(VALUE(【分析依頼書】!K62),"yyyy/M/d")),TEXT(VALUE(【分析依頼書】!K62),"yyyy年M月d日"),IF(OR(【分析依頼書】!K62=TEXT(VALUE(【分析依頼書】!K62),"yyyy年M月"),【分析依頼書】!K62=TEXT(VALUE(【分析依頼書】!K62),"yyyy/M")),TEXT(VALUE(【分析依頼書】!K62),"yyyy年M月"),IF(OR(【分析依頼書】!K62=TEXT(VALUE(【分析依頼書】!K62),"yyyy年"),【分析依頼書】!K62=TEXT(VALUE(【分析依頼書】!K62),"yyyy")),TEXT(VALUE(【分析依頼書】!K62),"yyyy年M月"),【分析依頼書】!K62))),【分析依頼書】!K62)),"不明","-"),"?","-"),"？","-"),"ー","-"),"―","-"),"‐","-"),"－","-")))</f>
        <v/>
      </c>
      <c r="AK14" s="115" t="str" cm="1">
        <f t="array" ref="AK14">IFERROR(IF(【分析依頼書】!C62="","",SUBSTITUTE(SUBSTITUTE(_xlfn.LET(_xlpm.x,MID(DBCS(【分析依頼書】!L62),_xlfn.SEQUENCE(LEN(DBCS(【分析依頼書】!L62))),1),_xlfn.CONCAT(IF(EXACT(UPPER(_xlpm.x),LOWER(_xlpm.x))*ISERROR(VALUE(_xlpm.x))*EXACT(9504&lt;CODE(_xlpm.x),CODE(_xlpm.x)&lt;9591),_xlpm.x,ASC(_xlpm.x)))),"ｰ","ー"),"~","～")),"")</f>
        <v/>
      </c>
      <c r="AL14" s="77" t="str" cm="1">
        <f t="array" ref="AL14">IF(AC14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4" s="77" t="str" cm="1">
        <f t="array" ref="AM14">IF(AC14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4" s="77" t="str">
        <f>IF(AC14="","",IF(【分析依頼書】!$D$36&lt;&gt;"",【分析依頼書】!$D$36,"-"))</f>
        <v/>
      </c>
      <c r="AO14" s="77" t="s">
        <v>254</v>
      </c>
      <c r="AP14" s="77" t="str">
        <f>IF(AC14="","",IF(COUNTIF(【分析依頼書】!$A$42,"*Ｆ?????*")&gt;0,MID(【分析依頼書】!$A$42,FIND("Ｆ",【分析依頼書】!$A$42),6),""))</f>
        <v/>
      </c>
      <c r="AQ14" s="77" t="str">
        <f t="shared" si="3"/>
        <v/>
      </c>
      <c r="AR14" t="str">
        <f t="shared" si="4"/>
        <v/>
      </c>
    </row>
    <row r="15" spans="1:44" ht="45" customHeight="1">
      <c r="A15" s="109" t="s">
        <v>335</v>
      </c>
      <c r="B15" s="125"/>
      <c r="C15" s="152"/>
      <c r="D15" s="152"/>
      <c r="E15" s="152"/>
      <c r="F15" s="152"/>
      <c r="G15" s="152"/>
      <c r="H15" s="152"/>
      <c r="I15" s="152"/>
      <c r="J15" s="152"/>
      <c r="K15" s="130"/>
      <c r="L15" s="110"/>
      <c r="AA15" s="77" t="str">
        <f>IF(AC15="","",COUNT(AA$4:AA14)+1)</f>
        <v/>
      </c>
      <c r="AB15" s="77" t="str">
        <f>IF(AA15="","",IF(EXACT(【分析依頼書】!A63,AA15),"",【分析依頼書】!A63))</f>
        <v/>
      </c>
      <c r="AC15" s="115" t="str" cm="1">
        <f t="array" ref="AC15">IF(【分析依頼書】!C63="","",SUBSTITUTE(SUBSTITUTE(_xlfn.LET(_xlpm.x,MID(DBCS(【分析依頼書】!C63),_xlfn.SEQUENCE(LEN(DBCS(【分析依頼書】!C63))),1),_xlfn.CONCAT(IF(EXACT(UPPER(_xlpm.x),LOWER(_xlpm.x))*ISERROR(VALUE(_xlpm.x))*EXACT(9504&lt;CODE(_xlpm.x),CODE(_xlpm.x)&lt;9591),_xlpm.x,ASC(_xlpm.x)))),"ｰ","ー"),"~","～"))</f>
        <v/>
      </c>
      <c r="AD15" s="116" t="str">
        <f>IF(AC15="","",IF(【分析依頼書】!B63="","",【分析依頼書】!B63))</f>
        <v/>
      </c>
      <c r="AE15" s="77" t="str">
        <f t="shared" si="0"/>
        <v/>
      </c>
      <c r="AF15" s="77" t="str">
        <f t="shared" si="1"/>
        <v/>
      </c>
      <c r="AG15" s="77" t="str">
        <f t="shared" si="2"/>
        <v/>
      </c>
      <c r="AH15" s="115" t="str" cm="1">
        <f t="array" ref="AH15">IFERROR(IF(【分析依頼書】!C63="","",SUBSTITUTE(SUBSTITUTE(_xlfn.LET(_xlpm.x,MID(DBCS(【分析依頼書】!E63),_xlfn.SEQUENCE(LEN(DBCS(【分析依頼書】!E63))),1),_xlfn.CONCAT(IF(EXACT(UPPER(_xlpm.x),LOWER(_xlpm.x))*ISERROR(VALUE(_xlpm.x))*EXACT(9504&lt;CODE(_xlpm.x),CODE(_xlpm.x)&lt;9591),_xlpm.x,ASC(_xlpm.x)))),"ｰ","ー"),"~","～")),"")</f>
        <v/>
      </c>
      <c r="AI15" s="115" t="str" cm="1">
        <f t="array" ref="AI15">IFERROR(IF(【分析依頼書】!C63="","",SUBSTITUTE(SUBSTITUTE(_xlfn.LET(_xlpm.x,MID(DBCS(【分析依頼書】!H63),_xlfn.SEQUENCE(LEN(DBCS(【分析依頼書】!H63))),1),_xlfn.CONCAT(IF(EXACT(UPPER(_xlpm.x),LOWER(_xlpm.x))*ISERROR(VALUE(_xlpm.x))*EXACT(9504&lt;CODE(_xlpm.x),CODE(_xlpm.x)&lt;9591),_xlpm.x,ASC(_xlpm.x)))),"ｰ","ー"),"~","～")),"")</f>
        <v/>
      </c>
      <c r="AJ15" s="77" t="str" cm="1">
        <f t="array" aca="1" ref="AJ15" ca="1">IF(【分析依頼書】!C63="","",ASC(SUBSTITUTE(SUBSTITUTE(SUBSTITUTE(SUBSTITUTE(SUBSTITUTE(SUBSTITUTE(SUBSTITUTE(IF(CELL("type",【分析依頼書】!K63)="b","未記入",IFERROR(IF(OR(【分析依頼書】!K63=TEXT(VALUE(【分析依頼書】!K63),"yyyy年M月d日"),【分析依頼書】!K63=TEXT(VALUE(【分析依頼書】!K63),"yyyy/M/d")),TEXT(VALUE(【分析依頼書】!K63),"yyyy年M月d日"),IF(OR(【分析依頼書】!K63=TEXT(VALUE(【分析依頼書】!K63),"yyyy年M月"),【分析依頼書】!K63=TEXT(VALUE(【分析依頼書】!K63),"yyyy/M")),TEXT(VALUE(【分析依頼書】!K63),"yyyy年M月"),IF(OR(【分析依頼書】!K63=TEXT(VALUE(【分析依頼書】!K63),"yyyy年"),【分析依頼書】!K63=TEXT(VALUE(【分析依頼書】!K63),"yyyy")),TEXT(VALUE(【分析依頼書】!K63),"yyyy年M月"),【分析依頼書】!K63))),【分析依頼書】!K63)),"不明","-"),"?","-"),"？","-"),"ー","-"),"―","-"),"‐","-"),"－","-")))</f>
        <v/>
      </c>
      <c r="AK15" s="115" t="str" cm="1">
        <f t="array" ref="AK15">IFERROR(IF(【分析依頼書】!C63="","",SUBSTITUTE(SUBSTITUTE(_xlfn.LET(_xlpm.x,MID(DBCS(【分析依頼書】!L63),_xlfn.SEQUENCE(LEN(DBCS(【分析依頼書】!L63))),1),_xlfn.CONCAT(IF(EXACT(UPPER(_xlpm.x),LOWER(_xlpm.x))*ISERROR(VALUE(_xlpm.x))*EXACT(9504&lt;CODE(_xlpm.x),CODE(_xlpm.x)&lt;9591),_xlpm.x,ASC(_xlpm.x)))),"ｰ","ー"),"~","～")),"")</f>
        <v/>
      </c>
      <c r="AL15" s="77" t="str" cm="1">
        <f t="array" ref="AL15">IF(AC15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5" s="77" t="str" cm="1">
        <f t="array" ref="AM15">IF(AC15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5" s="77" t="str">
        <f>IF(AC15="","",IF(【分析依頼書】!$D$36&lt;&gt;"",【分析依頼書】!$D$36,"-"))</f>
        <v/>
      </c>
      <c r="AO15" s="77" t="s">
        <v>254</v>
      </c>
      <c r="AP15" s="77" t="str">
        <f>IF(AC15="","",IF(COUNTIF(【分析依頼書】!$A$42,"*Ｆ?????*")&gt;0,MID(【分析依頼書】!$A$42,FIND("Ｆ",【分析依頼書】!$A$42),6),""))</f>
        <v/>
      </c>
      <c r="AQ15" s="77" t="str">
        <f t="shared" si="3"/>
        <v/>
      </c>
      <c r="AR15" t="str">
        <f t="shared" si="4"/>
        <v/>
      </c>
    </row>
    <row r="16" spans="1:44" ht="45" customHeight="1">
      <c r="A16" s="109" t="s">
        <v>336</v>
      </c>
      <c r="B16" s="125"/>
      <c r="C16" s="152"/>
      <c r="D16" s="152"/>
      <c r="E16" s="152"/>
      <c r="F16" s="152"/>
      <c r="G16" s="152"/>
      <c r="H16" s="152"/>
      <c r="I16" s="152"/>
      <c r="J16" s="152"/>
      <c r="K16" s="130"/>
      <c r="L16" s="110"/>
      <c r="AA16" s="77" t="str">
        <f>IF(AC16="","",COUNT(AA$4:AA15)+1)</f>
        <v/>
      </c>
      <c r="AB16" s="77" t="str">
        <f>IF(AA16="","",IF(EXACT(【分析依頼書】!A64,AA16),"",【分析依頼書】!A64))</f>
        <v/>
      </c>
      <c r="AC16" s="115" t="str" cm="1">
        <f t="array" ref="AC16">IF(【分析依頼書】!C64="","",SUBSTITUTE(SUBSTITUTE(_xlfn.LET(_xlpm.x,MID(DBCS(【分析依頼書】!C64),_xlfn.SEQUENCE(LEN(DBCS(【分析依頼書】!C64))),1),_xlfn.CONCAT(IF(EXACT(UPPER(_xlpm.x),LOWER(_xlpm.x))*ISERROR(VALUE(_xlpm.x))*EXACT(9504&lt;CODE(_xlpm.x),CODE(_xlpm.x)&lt;9591),_xlpm.x,ASC(_xlpm.x)))),"ｰ","ー"),"~","～"))</f>
        <v/>
      </c>
      <c r="AD16" s="116" t="str">
        <f>IF(AC16="","",IF(【分析依頼書】!B64="","",【分析依頼書】!B64))</f>
        <v/>
      </c>
      <c r="AE16" s="77" t="str">
        <f t="shared" si="0"/>
        <v/>
      </c>
      <c r="AF16" s="77" t="str">
        <f t="shared" si="1"/>
        <v/>
      </c>
      <c r="AG16" s="77" t="str">
        <f t="shared" si="2"/>
        <v/>
      </c>
      <c r="AH16" s="115" t="str" cm="1">
        <f t="array" ref="AH16">IFERROR(IF(【分析依頼書】!C64="","",SUBSTITUTE(SUBSTITUTE(_xlfn.LET(_xlpm.x,MID(DBCS(【分析依頼書】!E64),_xlfn.SEQUENCE(LEN(DBCS(【分析依頼書】!E64))),1),_xlfn.CONCAT(IF(EXACT(UPPER(_xlpm.x),LOWER(_xlpm.x))*ISERROR(VALUE(_xlpm.x))*EXACT(9504&lt;CODE(_xlpm.x),CODE(_xlpm.x)&lt;9591),_xlpm.x,ASC(_xlpm.x)))),"ｰ","ー"),"~","～")),"")</f>
        <v/>
      </c>
      <c r="AI16" s="115" t="str" cm="1">
        <f t="array" ref="AI16">IFERROR(IF(【分析依頼書】!C64="","",SUBSTITUTE(SUBSTITUTE(_xlfn.LET(_xlpm.x,MID(DBCS(【分析依頼書】!H64),_xlfn.SEQUENCE(LEN(DBCS(【分析依頼書】!H64))),1),_xlfn.CONCAT(IF(EXACT(UPPER(_xlpm.x),LOWER(_xlpm.x))*ISERROR(VALUE(_xlpm.x))*EXACT(9504&lt;CODE(_xlpm.x),CODE(_xlpm.x)&lt;9591),_xlpm.x,ASC(_xlpm.x)))),"ｰ","ー"),"~","～")),"")</f>
        <v/>
      </c>
      <c r="AJ16" s="77" t="str" cm="1">
        <f t="array" aca="1" ref="AJ16" ca="1">IF(【分析依頼書】!C64="","",ASC(SUBSTITUTE(SUBSTITUTE(SUBSTITUTE(SUBSTITUTE(SUBSTITUTE(SUBSTITUTE(SUBSTITUTE(IF(CELL("type",【分析依頼書】!K64)="b","未記入",IFERROR(IF(OR(【分析依頼書】!K64=TEXT(VALUE(【分析依頼書】!K64),"yyyy年M月d日"),【分析依頼書】!K64=TEXT(VALUE(【分析依頼書】!K64),"yyyy/M/d")),TEXT(VALUE(【分析依頼書】!K64),"yyyy年M月d日"),IF(OR(【分析依頼書】!K64=TEXT(VALUE(【分析依頼書】!K64),"yyyy年M月"),【分析依頼書】!K64=TEXT(VALUE(【分析依頼書】!K64),"yyyy/M")),TEXT(VALUE(【分析依頼書】!K64),"yyyy年M月"),IF(OR(【分析依頼書】!K64=TEXT(VALUE(【分析依頼書】!K64),"yyyy年"),【分析依頼書】!K64=TEXT(VALUE(【分析依頼書】!K64),"yyyy")),TEXT(VALUE(【分析依頼書】!K64),"yyyy年M月"),【分析依頼書】!K64))),【分析依頼書】!K64)),"不明","-"),"?","-"),"？","-"),"ー","-"),"―","-"),"‐","-"),"－","-")))</f>
        <v/>
      </c>
      <c r="AK16" s="115" t="str" cm="1">
        <f t="array" ref="AK16">IFERROR(IF(【分析依頼書】!C64="","",SUBSTITUTE(SUBSTITUTE(_xlfn.LET(_xlpm.x,MID(DBCS(【分析依頼書】!L64),_xlfn.SEQUENCE(LEN(DBCS(【分析依頼書】!L64))),1),_xlfn.CONCAT(IF(EXACT(UPPER(_xlpm.x),LOWER(_xlpm.x))*ISERROR(VALUE(_xlpm.x))*EXACT(9504&lt;CODE(_xlpm.x),CODE(_xlpm.x)&lt;9591),_xlpm.x,ASC(_xlpm.x)))),"ｰ","ー"),"~","～")),"")</f>
        <v/>
      </c>
      <c r="AL16" s="77" t="str" cm="1">
        <f t="array" ref="AL16">IF(AC16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6" s="77" t="str" cm="1">
        <f t="array" ref="AM16">IF(AC16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6" s="77" t="str">
        <f>IF(AC16="","",IF(【分析依頼書】!$D$36&lt;&gt;"",【分析依頼書】!$D$36,"-"))</f>
        <v/>
      </c>
      <c r="AO16" s="77" t="s">
        <v>254</v>
      </c>
      <c r="AP16" s="77" t="str">
        <f>IF(AC16="","",IF(COUNTIF(【分析依頼書】!$A$42,"*Ｆ?????*")&gt;0,MID(【分析依頼書】!$A$42,FIND("Ｆ",【分析依頼書】!$A$42),6),""))</f>
        <v/>
      </c>
      <c r="AQ16" s="77" t="str">
        <f t="shared" si="3"/>
        <v/>
      </c>
      <c r="AR16" t="str">
        <f t="shared" si="4"/>
        <v/>
      </c>
    </row>
    <row r="17" spans="1:44" ht="45" customHeight="1">
      <c r="A17" s="109" t="s">
        <v>337</v>
      </c>
      <c r="B17" s="125"/>
      <c r="C17" s="152"/>
      <c r="D17" s="152"/>
      <c r="E17" s="152"/>
      <c r="F17" s="152"/>
      <c r="G17" s="152"/>
      <c r="H17" s="152"/>
      <c r="I17" s="152"/>
      <c r="J17" s="152"/>
      <c r="K17" s="130"/>
      <c r="L17" s="110"/>
      <c r="AA17" s="77" t="str">
        <f>IF(AC17="","",COUNT(AA$4:AA16)+1)</f>
        <v/>
      </c>
      <c r="AB17" s="77" t="str">
        <f>IF(AA17="","",IF(EXACT(【分析依頼書】!A65,AA17),"",【分析依頼書】!A65))</f>
        <v/>
      </c>
      <c r="AC17" s="115" t="str" cm="1">
        <f t="array" ref="AC17">IF(【分析依頼書】!C65="","",SUBSTITUTE(SUBSTITUTE(_xlfn.LET(_xlpm.x,MID(DBCS(【分析依頼書】!C65),_xlfn.SEQUENCE(LEN(DBCS(【分析依頼書】!C65))),1),_xlfn.CONCAT(IF(EXACT(UPPER(_xlpm.x),LOWER(_xlpm.x))*ISERROR(VALUE(_xlpm.x))*EXACT(9504&lt;CODE(_xlpm.x),CODE(_xlpm.x)&lt;9591),_xlpm.x,ASC(_xlpm.x)))),"ｰ","ー"),"~","～"))</f>
        <v/>
      </c>
      <c r="AD17" s="116" t="str">
        <f>IF(AC17="","",IF(【分析依頼書】!B65="","",【分析依頼書】!B65))</f>
        <v/>
      </c>
      <c r="AE17" s="77" t="str">
        <f t="shared" si="0"/>
        <v/>
      </c>
      <c r="AF17" s="77" t="str">
        <f t="shared" si="1"/>
        <v/>
      </c>
      <c r="AG17" s="77" t="str">
        <f t="shared" si="2"/>
        <v/>
      </c>
      <c r="AH17" s="115" t="str" cm="1">
        <f t="array" ref="AH17">IFERROR(IF(【分析依頼書】!C65="","",SUBSTITUTE(SUBSTITUTE(_xlfn.LET(_xlpm.x,MID(DBCS(【分析依頼書】!E65),_xlfn.SEQUENCE(LEN(DBCS(【分析依頼書】!E65))),1),_xlfn.CONCAT(IF(EXACT(UPPER(_xlpm.x),LOWER(_xlpm.x))*ISERROR(VALUE(_xlpm.x))*EXACT(9504&lt;CODE(_xlpm.x),CODE(_xlpm.x)&lt;9591),_xlpm.x,ASC(_xlpm.x)))),"ｰ","ー"),"~","～")),"")</f>
        <v/>
      </c>
      <c r="AI17" s="115" t="str" cm="1">
        <f t="array" ref="AI17">IFERROR(IF(【分析依頼書】!C65="","",SUBSTITUTE(SUBSTITUTE(_xlfn.LET(_xlpm.x,MID(DBCS(【分析依頼書】!H65),_xlfn.SEQUENCE(LEN(DBCS(【分析依頼書】!H65))),1),_xlfn.CONCAT(IF(EXACT(UPPER(_xlpm.x),LOWER(_xlpm.x))*ISERROR(VALUE(_xlpm.x))*EXACT(9504&lt;CODE(_xlpm.x),CODE(_xlpm.x)&lt;9591),_xlpm.x,ASC(_xlpm.x)))),"ｰ","ー"),"~","～")),"")</f>
        <v/>
      </c>
      <c r="AJ17" s="77" t="str" cm="1">
        <f t="array" aca="1" ref="AJ17" ca="1">IF(【分析依頼書】!C65="","",ASC(SUBSTITUTE(SUBSTITUTE(SUBSTITUTE(SUBSTITUTE(SUBSTITUTE(SUBSTITUTE(SUBSTITUTE(IF(CELL("type",【分析依頼書】!K65)="b","未記入",IFERROR(IF(OR(【分析依頼書】!K65=TEXT(VALUE(【分析依頼書】!K65),"yyyy年M月d日"),【分析依頼書】!K65=TEXT(VALUE(【分析依頼書】!K65),"yyyy/M/d")),TEXT(VALUE(【分析依頼書】!K65),"yyyy年M月d日"),IF(OR(【分析依頼書】!K65=TEXT(VALUE(【分析依頼書】!K65),"yyyy年M月"),【分析依頼書】!K65=TEXT(VALUE(【分析依頼書】!K65),"yyyy/M")),TEXT(VALUE(【分析依頼書】!K65),"yyyy年M月"),IF(OR(【分析依頼書】!K65=TEXT(VALUE(【分析依頼書】!K65),"yyyy年"),【分析依頼書】!K65=TEXT(VALUE(【分析依頼書】!K65),"yyyy")),TEXT(VALUE(【分析依頼書】!K65),"yyyy年M月"),【分析依頼書】!K65))),【分析依頼書】!K65)),"不明","-"),"?","-"),"？","-"),"ー","-"),"―","-"),"‐","-"),"－","-")))</f>
        <v/>
      </c>
      <c r="AK17" s="115" t="str" cm="1">
        <f t="array" ref="AK17">IFERROR(IF(【分析依頼書】!C65="","",SUBSTITUTE(SUBSTITUTE(_xlfn.LET(_xlpm.x,MID(DBCS(【分析依頼書】!L65),_xlfn.SEQUENCE(LEN(DBCS(【分析依頼書】!L65))),1),_xlfn.CONCAT(IF(EXACT(UPPER(_xlpm.x),LOWER(_xlpm.x))*ISERROR(VALUE(_xlpm.x))*EXACT(9504&lt;CODE(_xlpm.x),CODE(_xlpm.x)&lt;9591),_xlpm.x,ASC(_xlpm.x)))),"ｰ","ー"),"~","～")),"")</f>
        <v/>
      </c>
      <c r="AL17" s="77" t="str" cm="1">
        <f t="array" ref="AL17">IF(AC17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7" s="77" t="str" cm="1">
        <f t="array" ref="AM17">IF(AC17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7" s="77" t="str">
        <f>IF(AC17="","",IF(【分析依頼書】!$D$36&lt;&gt;"",【分析依頼書】!$D$36,"-"))</f>
        <v/>
      </c>
      <c r="AO17" s="77" t="s">
        <v>254</v>
      </c>
      <c r="AP17" s="77" t="str">
        <f>IF(AC17="","",IF(COUNTIF(【分析依頼書】!$A$42,"*Ｆ?????*")&gt;0,MID(【分析依頼書】!$A$42,FIND("Ｆ",【分析依頼書】!$A$42),6),""))</f>
        <v/>
      </c>
      <c r="AQ17" s="77" t="str">
        <f t="shared" si="3"/>
        <v/>
      </c>
      <c r="AR17" t="str">
        <f t="shared" si="4"/>
        <v/>
      </c>
    </row>
    <row r="18" spans="1:44" ht="45" customHeight="1">
      <c r="A18" s="109" t="s">
        <v>338</v>
      </c>
      <c r="B18" s="125"/>
      <c r="C18" s="152"/>
      <c r="D18" s="152"/>
      <c r="E18" s="152"/>
      <c r="F18" s="152"/>
      <c r="G18" s="152"/>
      <c r="H18" s="152"/>
      <c r="I18" s="152"/>
      <c r="J18" s="152"/>
      <c r="K18" s="130"/>
      <c r="L18" s="110"/>
      <c r="AA18" s="77" t="str">
        <f>IF(AC18="","",COUNT(AA$4:AA17)+1)</f>
        <v/>
      </c>
      <c r="AB18" s="77" t="str">
        <f>IF(AA18="","",IF(EXACT(【分析依頼書】!A66,AA18),"",【分析依頼書】!A66))</f>
        <v/>
      </c>
      <c r="AC18" s="115" t="str" cm="1">
        <f t="array" ref="AC18">IF(【分析依頼書】!C66="","",SUBSTITUTE(SUBSTITUTE(_xlfn.LET(_xlpm.x,MID(DBCS(【分析依頼書】!C66),_xlfn.SEQUENCE(LEN(DBCS(【分析依頼書】!C66))),1),_xlfn.CONCAT(IF(EXACT(UPPER(_xlpm.x),LOWER(_xlpm.x))*ISERROR(VALUE(_xlpm.x))*EXACT(9504&lt;CODE(_xlpm.x),CODE(_xlpm.x)&lt;9591),_xlpm.x,ASC(_xlpm.x)))),"ｰ","ー"),"~","～"))</f>
        <v/>
      </c>
      <c r="AD18" s="116" t="str">
        <f>IF(AC18="","",IF(【分析依頼書】!B66="","",【分析依頼書】!B66))</f>
        <v/>
      </c>
      <c r="AE18" s="77" t="str">
        <f t="shared" si="0"/>
        <v/>
      </c>
      <c r="AF18" s="77" t="str">
        <f t="shared" si="1"/>
        <v/>
      </c>
      <c r="AG18" s="77" t="str">
        <f t="shared" si="2"/>
        <v/>
      </c>
      <c r="AH18" s="115" t="str" cm="1">
        <f t="array" ref="AH18">IFERROR(IF(【分析依頼書】!C66="","",SUBSTITUTE(SUBSTITUTE(_xlfn.LET(_xlpm.x,MID(DBCS(【分析依頼書】!E66),_xlfn.SEQUENCE(LEN(DBCS(【分析依頼書】!E66))),1),_xlfn.CONCAT(IF(EXACT(UPPER(_xlpm.x),LOWER(_xlpm.x))*ISERROR(VALUE(_xlpm.x))*EXACT(9504&lt;CODE(_xlpm.x),CODE(_xlpm.x)&lt;9591),_xlpm.x,ASC(_xlpm.x)))),"ｰ","ー"),"~","～")),"")</f>
        <v/>
      </c>
      <c r="AI18" s="115" t="str" cm="1">
        <f t="array" ref="AI18">IFERROR(IF(【分析依頼書】!C66="","",SUBSTITUTE(SUBSTITUTE(_xlfn.LET(_xlpm.x,MID(DBCS(【分析依頼書】!H66),_xlfn.SEQUENCE(LEN(DBCS(【分析依頼書】!H66))),1),_xlfn.CONCAT(IF(EXACT(UPPER(_xlpm.x),LOWER(_xlpm.x))*ISERROR(VALUE(_xlpm.x))*EXACT(9504&lt;CODE(_xlpm.x),CODE(_xlpm.x)&lt;9591),_xlpm.x,ASC(_xlpm.x)))),"ｰ","ー"),"~","～")),"")</f>
        <v/>
      </c>
      <c r="AJ18" s="77" t="str" cm="1">
        <f t="array" aca="1" ref="AJ18" ca="1">IF(【分析依頼書】!C66="","",ASC(SUBSTITUTE(SUBSTITUTE(SUBSTITUTE(SUBSTITUTE(SUBSTITUTE(SUBSTITUTE(SUBSTITUTE(IF(CELL("type",【分析依頼書】!K66)="b","未記入",IFERROR(IF(OR(【分析依頼書】!K66=TEXT(VALUE(【分析依頼書】!K66),"yyyy年M月d日"),【分析依頼書】!K66=TEXT(VALUE(【分析依頼書】!K66),"yyyy/M/d")),TEXT(VALUE(【分析依頼書】!K66),"yyyy年M月d日"),IF(OR(【分析依頼書】!K66=TEXT(VALUE(【分析依頼書】!K66),"yyyy年M月"),【分析依頼書】!K66=TEXT(VALUE(【分析依頼書】!K66),"yyyy/M")),TEXT(VALUE(【分析依頼書】!K66),"yyyy年M月"),IF(OR(【分析依頼書】!K66=TEXT(VALUE(【分析依頼書】!K66),"yyyy年"),【分析依頼書】!K66=TEXT(VALUE(【分析依頼書】!K66),"yyyy")),TEXT(VALUE(【分析依頼書】!K66),"yyyy年M月"),【分析依頼書】!K66))),【分析依頼書】!K66)),"不明","-"),"?","-"),"？","-"),"ー","-"),"―","-"),"‐","-"),"－","-")))</f>
        <v/>
      </c>
      <c r="AK18" s="115" t="str" cm="1">
        <f t="array" ref="AK18">IFERROR(IF(【分析依頼書】!C66="","",SUBSTITUTE(SUBSTITUTE(_xlfn.LET(_xlpm.x,MID(DBCS(【分析依頼書】!L66),_xlfn.SEQUENCE(LEN(DBCS(【分析依頼書】!L66))),1),_xlfn.CONCAT(IF(EXACT(UPPER(_xlpm.x),LOWER(_xlpm.x))*ISERROR(VALUE(_xlpm.x))*EXACT(9504&lt;CODE(_xlpm.x),CODE(_xlpm.x)&lt;9591),_xlpm.x,ASC(_xlpm.x)))),"ｰ","ー"),"~","～")),"")</f>
        <v/>
      </c>
      <c r="AL18" s="77" t="str" cm="1">
        <f t="array" ref="AL18">IF(AC18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8" s="77" t="str" cm="1">
        <f t="array" ref="AM18">IF(AC18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8" s="77" t="str">
        <f>IF(AC18="","",IF(【分析依頼書】!$D$36&lt;&gt;"",【分析依頼書】!$D$36,"-"))</f>
        <v/>
      </c>
      <c r="AO18" s="77" t="s">
        <v>254</v>
      </c>
      <c r="AP18" s="77" t="str">
        <f>IF(AC18="","",IF(COUNTIF(【分析依頼書】!$A$42,"*Ｆ?????*")&gt;0,MID(【分析依頼書】!$A$42,FIND("Ｆ",【分析依頼書】!$A$42),6),""))</f>
        <v/>
      </c>
      <c r="AQ18" s="77" t="str">
        <f t="shared" si="3"/>
        <v/>
      </c>
      <c r="AR18" t="str">
        <f t="shared" si="4"/>
        <v/>
      </c>
    </row>
    <row r="19" spans="1:44" ht="45" customHeight="1">
      <c r="A19" s="109" t="s">
        <v>339</v>
      </c>
      <c r="B19" s="125"/>
      <c r="C19" s="152"/>
      <c r="D19" s="152"/>
      <c r="E19" s="149"/>
      <c r="F19" s="149"/>
      <c r="G19" s="149"/>
      <c r="H19" s="149"/>
      <c r="I19" s="149"/>
      <c r="J19" s="149"/>
      <c r="K19" s="130"/>
      <c r="L19" s="110"/>
      <c r="AA19" s="77" t="str">
        <f>IF(AC19="","",COUNT(AA$4:AA18)+1)</f>
        <v/>
      </c>
      <c r="AB19" s="77" t="str">
        <f>IF(AA19="","",IF(EXACT(COUNT(AA$4:AA18)+1,A4),"",IF(EXACT(A4-ROW(AB19)+4+COUNT(AA$4:AA18),AA19),"",A4)))</f>
        <v/>
      </c>
      <c r="AC19" s="77" t="str" cm="1">
        <f t="array" ref="AC19">IF(C4="","",SUBSTITUTE(SUBSTITUTE(_xlfn.LET(_xlpm.x,MID(DBCS(C4),_xlfn.SEQUENCE(LEN(DBCS(C4))),1),_xlfn.CONCAT(IF(EXACT(UPPER(_xlpm.x),LOWER(_xlpm.x))*ISERROR(VALUE(_xlpm.x))*EXACT(9504&lt;CODE(_xlpm.x),CODE(_xlpm.x)&lt;9591),_xlpm.x,ASC(_xlpm.x)))),"ｰ","ー"),"~","～"))</f>
        <v/>
      </c>
      <c r="AD19" s="117" t="str">
        <f>IF(AC19="","",IF(B4="","",B4))</f>
        <v/>
      </c>
      <c r="AE19" s="77" t="str">
        <f t="shared" si="0"/>
        <v/>
      </c>
      <c r="AF19" s="77" t="str">
        <f t="shared" si="1"/>
        <v/>
      </c>
      <c r="AG19" s="77" t="str">
        <f t="shared" si="2"/>
        <v/>
      </c>
      <c r="AH19" s="115" t="str" cm="1">
        <f t="array" ref="AH19">IFERROR(IF(C4="","",SUBSTITUTE(SUBSTITUTE(_xlfn.LET(_xlpm.x,MID(DBCS(E4),_xlfn.SEQUENCE(LEN(DBCS(E4))),1),_xlfn.CONCAT(IF(EXACT(UPPER(_xlpm.x),LOWER(_xlpm.x))*ISERROR(VALUE(_xlpm.x))*EXACT(9504&lt;CODE(_xlpm.x),CODE(_xlpm.x)&lt;9591),_xlpm.x,ASC(_xlpm.x)))),"ｰ","ー"),"~","～")),"")</f>
        <v/>
      </c>
      <c r="AI19" s="77" t="str" cm="1">
        <f t="array" ref="AI19">IFERROR(IF(C4="","",SUBSTITUTE(SUBSTITUTE(_xlfn.LET(_xlpm.x,MID(DBCS(H4),_xlfn.SEQUENCE(LEN(DBCS(H4))),1),_xlfn.CONCAT(IF(EXACT(UPPER(_xlpm.x),LOWER(_xlpm.x))*ISERROR(VALUE(_xlpm.x))*EXACT(9504&lt;CODE(_xlpm.x),CODE(_xlpm.x)&lt;9591),_xlpm.x,ASC(_xlpm.x)))),"ｰ","ー"),"~","～")),"")</f>
        <v/>
      </c>
      <c r="AJ19" s="77" t="str" cm="1">
        <f t="array" aca="1" ref="AJ19" ca="1">IF(C4="","",ASC(SUBSTITUTE(SUBSTITUTE(SUBSTITUTE(SUBSTITUTE(SUBSTITUTE(SUBSTITUTE(SUBSTITUTE(IF(CELL("type",K4)="b","未記入",IFERROR(IF(OR(K4=TEXT(VALUE(K4),"yyyy年M月d日"),K4=TEXT(VALUE(K4),"yyyy/M/d")),TEXT(VALUE(K4),"yyyy年M月d日"),IF(OR(K4=TEXT(VALUE(K4),"yyyy年M月"),K4=TEXT(VALUE(K4),"yyyy/M")),TEXT(VALUE(K4),"yyyy年M月"),IF(OR(K4=TEXT(VALUE(K4),"yyyy年"),K4=TEXT(VALUE(K4),"yyyy")),TEXT(VALUE(K4),"yyyy年M月"),K4))),K4)),"不明","-"),"?","-"),"？","-"),"ー","-"),"―","-"),"‐","-"),"－","-")))</f>
        <v/>
      </c>
      <c r="AK19" s="77" t="str" cm="1">
        <f t="array" ref="AK19">IFERROR(IF(C4="","",SUBSTITUTE(SUBSTITUTE(_xlfn.LET(_xlpm.x,MID(DBCS(L4),_xlfn.SEQUENCE(LEN(DBCS(L4))),1),_xlfn.CONCAT(IF(EXACT(UPPER(_xlpm.x),LOWER(_xlpm.x))*ISERROR(VALUE(_xlpm.x))*EXACT(9504&lt;CODE(_xlpm.x),CODE(_xlpm.x)&lt;9591),_xlpm.x,ASC(_xlpm.x)))),"ｰ","ー"),"~","～")),"")</f>
        <v/>
      </c>
      <c r="AL19" s="77" t="str" cm="1">
        <f t="array" ref="AL19">IF(AC19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9" s="77" t="str" cm="1">
        <f t="array" ref="AM19">IF(AC19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9" s="77" t="str">
        <f>IF(AC19="","",IF(【分析依頼書】!$D$36&lt;&gt;"",【分析依頼書】!$D$36,"-"))</f>
        <v/>
      </c>
      <c r="AO19" s="77" t="s">
        <v>254</v>
      </c>
      <c r="AP19" s="77" t="str">
        <f>IF(AC19="","",IF(COUNTIF(【分析依頼書】!$A$42,"*Ｆ?????*")&gt;0,MID(【分析依頼書】!$A$42,FIND("Ｆ",【分析依頼書】!$A$42),6),""))</f>
        <v/>
      </c>
      <c r="AQ19" s="77" t="str">
        <f t="shared" si="3"/>
        <v/>
      </c>
      <c r="AR19" t="str">
        <f t="shared" si="4"/>
        <v/>
      </c>
    </row>
    <row r="20" spans="1:44" ht="45" customHeight="1">
      <c r="A20" s="109" t="s">
        <v>340</v>
      </c>
      <c r="B20" s="125"/>
      <c r="C20" s="152"/>
      <c r="D20" s="152"/>
      <c r="E20" s="152"/>
      <c r="F20" s="152"/>
      <c r="G20" s="152"/>
      <c r="H20" s="152"/>
      <c r="I20" s="152"/>
      <c r="J20" s="152"/>
      <c r="K20" s="130"/>
      <c r="L20" s="110"/>
      <c r="AA20" s="77" t="str">
        <f>IF(AC20="","",COUNT(AA$4:AA19)+1)</f>
        <v/>
      </c>
      <c r="AB20" s="77" t="str">
        <f>IF(AA20="","",IF(EXACT(COUNT(AA$4:AA19)+1,A5),"",IF(EXACT(A5-ROW(AB20)+4+COUNT(AA$4:AA19),AA20),"",A5)))</f>
        <v/>
      </c>
      <c r="AC20" s="77" t="str" cm="1">
        <f t="array" ref="AC20">IF(C5="","",SUBSTITUTE(SUBSTITUTE(_xlfn.LET(_xlpm.x,MID(DBCS(C5),_xlfn.SEQUENCE(LEN(DBCS(C5))),1),_xlfn.CONCAT(IF(EXACT(UPPER(_xlpm.x),LOWER(_xlpm.x))*ISERROR(VALUE(_xlpm.x))*EXACT(9504&lt;CODE(_xlpm.x),CODE(_xlpm.x)&lt;9591),_xlpm.x,ASC(_xlpm.x)))),"ｰ","ー"),"~","～"))</f>
        <v/>
      </c>
      <c r="AD20" s="117" t="str">
        <f t="shared" ref="AD20:AD83" si="5">IF(AC20="","",IF(B5="","",B5))</f>
        <v/>
      </c>
      <c r="AE20" s="77" t="str">
        <f t="shared" si="0"/>
        <v/>
      </c>
      <c r="AF20" s="77" t="str">
        <f t="shared" si="1"/>
        <v/>
      </c>
      <c r="AG20" s="77" t="str">
        <f t="shared" si="2"/>
        <v/>
      </c>
      <c r="AH20" s="115" t="str" cm="1">
        <f t="array" ref="AH20">IFERROR(IF(C5="","",SUBSTITUTE(SUBSTITUTE(_xlfn.LET(_xlpm.x,MID(DBCS(E5),_xlfn.SEQUENCE(LEN(DBCS(E5))),1),_xlfn.CONCAT(IF(EXACT(UPPER(_xlpm.x),LOWER(_xlpm.x))*ISERROR(VALUE(_xlpm.x))*EXACT(9504&lt;CODE(_xlpm.x),CODE(_xlpm.x)&lt;9591),_xlpm.x,ASC(_xlpm.x)))),"ｰ","ー"),"~","～")),"")</f>
        <v/>
      </c>
      <c r="AI20" s="77" t="str" cm="1">
        <f t="array" ref="AI20">IFERROR(IF(C5="","",SUBSTITUTE(SUBSTITUTE(_xlfn.LET(_xlpm.x,MID(DBCS(H5),_xlfn.SEQUENCE(LEN(DBCS(H5))),1),_xlfn.CONCAT(IF(EXACT(UPPER(_xlpm.x),LOWER(_xlpm.x))*ISERROR(VALUE(_xlpm.x))*EXACT(9504&lt;CODE(_xlpm.x),CODE(_xlpm.x)&lt;9591),_xlpm.x,ASC(_xlpm.x)))),"ｰ","ー"),"~","～")),"")</f>
        <v/>
      </c>
      <c r="AJ20" s="77" t="str" cm="1">
        <f t="array" aca="1" ref="AJ20" ca="1">IF(C5="","",ASC(SUBSTITUTE(SUBSTITUTE(SUBSTITUTE(SUBSTITUTE(SUBSTITUTE(SUBSTITUTE(SUBSTITUTE(IF(CELL("type",K5)="b","未記入",IFERROR(IF(OR(K5=TEXT(VALUE(K5),"yyyy年M月d日"),K5=TEXT(VALUE(K5),"yyyy/M/d")),TEXT(VALUE(K5),"yyyy年M月d日"),IF(OR(K5=TEXT(VALUE(K5),"yyyy年M月"),K5=TEXT(VALUE(K5),"yyyy/M")),TEXT(VALUE(K5),"yyyy年M月"),IF(OR(K5=TEXT(VALUE(K5),"yyyy年"),K5=TEXT(VALUE(K5),"yyyy")),TEXT(VALUE(K5),"yyyy年M月"),K5))),K5)),"不明","-"),"?","-"),"？","-"),"ー","-"),"―","-"),"‐","-"),"－","-")))</f>
        <v/>
      </c>
      <c r="AK20" s="77" t="str" cm="1">
        <f t="array" ref="AK20">IFERROR(IF(C5="","",SUBSTITUTE(SUBSTITUTE(_xlfn.LET(_xlpm.x,MID(DBCS(L5),_xlfn.SEQUENCE(LEN(DBCS(L5))),1),_xlfn.CONCAT(IF(EXACT(UPPER(_xlpm.x),LOWER(_xlpm.x))*ISERROR(VALUE(_xlpm.x))*EXACT(9504&lt;CODE(_xlpm.x),CODE(_xlpm.x)&lt;9591),_xlpm.x,ASC(_xlpm.x)))),"ｰ","ー"),"~","～")),"")</f>
        <v/>
      </c>
      <c r="AL20" s="77" t="str" cm="1">
        <f t="array" ref="AL20">IF(AC20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0" s="77" t="str" cm="1">
        <f t="array" ref="AM20">IF(AC20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0" s="77" t="str">
        <f>IF(AC20="","",IF(【分析依頼書】!$D$36&lt;&gt;"",【分析依頼書】!$D$36,"-"))</f>
        <v/>
      </c>
      <c r="AO20" s="77" t="s">
        <v>254</v>
      </c>
      <c r="AP20" s="77" t="str">
        <f>IF(AC20="","",IF(COUNTIF(【分析依頼書】!$A$42,"*Ｆ?????*")&gt;0,MID(【分析依頼書】!$A$42,FIND("Ｆ",【分析依頼書】!$A$42),6),""))</f>
        <v/>
      </c>
      <c r="AQ20" s="77" t="str">
        <f t="shared" si="3"/>
        <v/>
      </c>
      <c r="AR20" t="str">
        <f t="shared" si="4"/>
        <v/>
      </c>
    </row>
    <row r="21" spans="1:44" ht="45" customHeight="1">
      <c r="A21" s="109" t="s">
        <v>341</v>
      </c>
      <c r="B21" s="125"/>
      <c r="C21" s="152"/>
      <c r="D21" s="152"/>
      <c r="E21" s="152"/>
      <c r="F21" s="152"/>
      <c r="G21" s="152"/>
      <c r="H21" s="152"/>
      <c r="I21" s="152"/>
      <c r="J21" s="152"/>
      <c r="K21" s="130"/>
      <c r="L21" s="110"/>
      <c r="AA21" s="77" t="str">
        <f>IF(AC21="","",COUNT(AA$4:AA20)+1)</f>
        <v/>
      </c>
      <c r="AB21" s="77" t="str">
        <f>IF(AA21="","",IF(EXACT(COUNT(AA$4:AA20)+1,A6),"",IF(EXACT(A6-ROW(AB21)+4+COUNT(AA$4:AA20),AA21),"",A6)))</f>
        <v/>
      </c>
      <c r="AC21" s="77" t="str" cm="1">
        <f t="array" ref="AC21">IF(C6="","",SUBSTITUTE(SUBSTITUTE(_xlfn.LET(_xlpm.x,MID(DBCS(C6),_xlfn.SEQUENCE(LEN(DBCS(C6))),1),_xlfn.CONCAT(IF(EXACT(UPPER(_xlpm.x),LOWER(_xlpm.x))*ISERROR(VALUE(_xlpm.x))*EXACT(9504&lt;CODE(_xlpm.x),CODE(_xlpm.x)&lt;9591),_xlpm.x,ASC(_xlpm.x)))),"ｰ","ー"),"~","～"))</f>
        <v/>
      </c>
      <c r="AD21" s="117" t="str">
        <f t="shared" si="5"/>
        <v/>
      </c>
      <c r="AE21" s="77" t="str">
        <f t="shared" si="0"/>
        <v/>
      </c>
      <c r="AF21" s="77" t="str">
        <f t="shared" si="1"/>
        <v/>
      </c>
      <c r="AG21" s="77" t="str">
        <f t="shared" si="2"/>
        <v/>
      </c>
      <c r="AH21" s="115" t="str" cm="1">
        <f t="array" ref="AH21">IFERROR(IF(C6="","",SUBSTITUTE(SUBSTITUTE(_xlfn.LET(_xlpm.x,MID(DBCS(E6),_xlfn.SEQUENCE(LEN(DBCS(E6))),1),_xlfn.CONCAT(IF(EXACT(UPPER(_xlpm.x),LOWER(_xlpm.x))*ISERROR(VALUE(_xlpm.x))*EXACT(9504&lt;CODE(_xlpm.x),CODE(_xlpm.x)&lt;9591),_xlpm.x,ASC(_xlpm.x)))),"ｰ","ー"),"~","～")),"")</f>
        <v/>
      </c>
      <c r="AI21" s="77" t="str" cm="1">
        <f t="array" ref="AI21">IFERROR(IF(C6="","",SUBSTITUTE(SUBSTITUTE(_xlfn.LET(_xlpm.x,MID(DBCS(H6),_xlfn.SEQUENCE(LEN(DBCS(H6))),1),_xlfn.CONCAT(IF(EXACT(UPPER(_xlpm.x),LOWER(_xlpm.x))*ISERROR(VALUE(_xlpm.x))*EXACT(9504&lt;CODE(_xlpm.x),CODE(_xlpm.x)&lt;9591),_xlpm.x,ASC(_xlpm.x)))),"ｰ","ー"),"~","～")),"")</f>
        <v/>
      </c>
      <c r="AJ21" s="77" t="str" cm="1">
        <f t="array" aca="1" ref="AJ21" ca="1">IF(C6="","",ASC(SUBSTITUTE(SUBSTITUTE(SUBSTITUTE(SUBSTITUTE(SUBSTITUTE(SUBSTITUTE(SUBSTITUTE(IF(CELL("type",K6)="b","未記入",IFERROR(IF(OR(K6=TEXT(VALUE(K6),"yyyy年M月d日"),K6=TEXT(VALUE(K6),"yyyy/M/d")),TEXT(VALUE(K6),"yyyy年M月d日"),IF(OR(K6=TEXT(VALUE(K6),"yyyy年M月"),K6=TEXT(VALUE(K6),"yyyy/M")),TEXT(VALUE(K6),"yyyy年M月"),IF(OR(K6=TEXT(VALUE(K6),"yyyy年"),K6=TEXT(VALUE(K6),"yyyy")),TEXT(VALUE(K6),"yyyy年M月"),K6))),K6)),"不明","-"),"?","-"),"？","-"),"ー","-"),"―","-"),"‐","-"),"－","-")))</f>
        <v/>
      </c>
      <c r="AK21" s="77" t="str" cm="1">
        <f t="array" ref="AK21">IFERROR(IF(C6="","",SUBSTITUTE(SUBSTITUTE(_xlfn.LET(_xlpm.x,MID(DBCS(L6),_xlfn.SEQUENCE(LEN(DBCS(L6))),1),_xlfn.CONCAT(IF(EXACT(UPPER(_xlpm.x),LOWER(_xlpm.x))*ISERROR(VALUE(_xlpm.x))*EXACT(9504&lt;CODE(_xlpm.x),CODE(_xlpm.x)&lt;9591),_xlpm.x,ASC(_xlpm.x)))),"ｰ","ー"),"~","～")),"")</f>
        <v/>
      </c>
      <c r="AL21" s="77" t="str" cm="1">
        <f t="array" ref="AL21">IF(AC21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1" s="77" t="str" cm="1">
        <f t="array" ref="AM21">IF(AC21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1" s="77" t="str">
        <f>IF(AC21="","",IF(【分析依頼書】!$D$36&lt;&gt;"",【分析依頼書】!$D$36,"-"))</f>
        <v/>
      </c>
      <c r="AO21" s="77" t="s">
        <v>254</v>
      </c>
      <c r="AP21" s="77" t="str">
        <f>IF(AC21="","",IF(COUNTIF(【分析依頼書】!$A$42,"*Ｆ?????*")&gt;0,MID(【分析依頼書】!$A$42,FIND("Ｆ",【分析依頼書】!$A$42),6),""))</f>
        <v/>
      </c>
      <c r="AQ21" s="77" t="str">
        <f t="shared" si="3"/>
        <v/>
      </c>
      <c r="AR21" t="str">
        <f t="shared" si="4"/>
        <v/>
      </c>
    </row>
    <row r="22" spans="1:44" ht="45" customHeight="1">
      <c r="A22" s="109" t="s">
        <v>342</v>
      </c>
      <c r="B22" s="125"/>
      <c r="C22" s="152"/>
      <c r="D22" s="152"/>
      <c r="E22" s="152"/>
      <c r="F22" s="152"/>
      <c r="G22" s="152"/>
      <c r="H22" s="152"/>
      <c r="I22" s="152"/>
      <c r="J22" s="152"/>
      <c r="K22" s="130"/>
      <c r="L22" s="110"/>
      <c r="AA22" s="77" t="str">
        <f>IF(AC22="","",COUNT(AA$4:AA21)+1)</f>
        <v/>
      </c>
      <c r="AB22" s="77" t="str">
        <f>IF(AA22="","",IF(EXACT(COUNT(AA$4:AA21)+1,A7),"",IF(EXACT(A7-ROW(AB22)+4+COUNT(AA$4:AA21),AA22),"",A7)))</f>
        <v/>
      </c>
      <c r="AC22" s="77" t="str" cm="1">
        <f t="array" ref="AC22">IF(C7="","",SUBSTITUTE(SUBSTITUTE(_xlfn.LET(_xlpm.x,MID(DBCS(C7),_xlfn.SEQUENCE(LEN(DBCS(C7))),1),_xlfn.CONCAT(IF(EXACT(UPPER(_xlpm.x),LOWER(_xlpm.x))*ISERROR(VALUE(_xlpm.x))*EXACT(9504&lt;CODE(_xlpm.x),CODE(_xlpm.x)&lt;9591),_xlpm.x,ASC(_xlpm.x)))),"ｰ","ー"),"~","～"))</f>
        <v/>
      </c>
      <c r="AD22" s="117" t="str">
        <f t="shared" si="5"/>
        <v/>
      </c>
      <c r="AE22" s="77" t="str">
        <f t="shared" si="0"/>
        <v/>
      </c>
      <c r="AF22" s="77" t="str">
        <f t="shared" si="1"/>
        <v/>
      </c>
      <c r="AG22" s="77" t="str">
        <f t="shared" si="2"/>
        <v/>
      </c>
      <c r="AH22" s="115" t="str" cm="1">
        <f t="array" ref="AH22">IFERROR(IF(C7="","",SUBSTITUTE(SUBSTITUTE(_xlfn.LET(_xlpm.x,MID(DBCS(E7),_xlfn.SEQUENCE(LEN(DBCS(E7))),1),_xlfn.CONCAT(IF(EXACT(UPPER(_xlpm.x),LOWER(_xlpm.x))*ISERROR(VALUE(_xlpm.x))*EXACT(9504&lt;CODE(_xlpm.x),CODE(_xlpm.x)&lt;9591),_xlpm.x,ASC(_xlpm.x)))),"ｰ","ー"),"~","～")),"")</f>
        <v/>
      </c>
      <c r="AI22" s="77" t="str" cm="1">
        <f t="array" ref="AI22">IFERROR(IF(C7="","",SUBSTITUTE(SUBSTITUTE(_xlfn.LET(_xlpm.x,MID(DBCS(H7),_xlfn.SEQUENCE(LEN(DBCS(H7))),1),_xlfn.CONCAT(IF(EXACT(UPPER(_xlpm.x),LOWER(_xlpm.x))*ISERROR(VALUE(_xlpm.x))*EXACT(9504&lt;CODE(_xlpm.x),CODE(_xlpm.x)&lt;9591),_xlpm.x,ASC(_xlpm.x)))),"ｰ","ー"),"~","～")),"")</f>
        <v/>
      </c>
      <c r="AJ22" s="77" t="str" cm="1">
        <f t="array" aca="1" ref="AJ22" ca="1">IF(C7="","",ASC(SUBSTITUTE(SUBSTITUTE(SUBSTITUTE(SUBSTITUTE(SUBSTITUTE(SUBSTITUTE(SUBSTITUTE(IF(CELL("type",K7)="b","未記入",IFERROR(IF(OR(K7=TEXT(VALUE(K7),"yyyy年M月d日"),K7=TEXT(VALUE(K7),"yyyy/M/d")),TEXT(VALUE(K7),"yyyy年M月d日"),IF(OR(K7=TEXT(VALUE(K7),"yyyy年M月"),K7=TEXT(VALUE(K7),"yyyy/M")),TEXT(VALUE(K7),"yyyy年M月"),IF(OR(K7=TEXT(VALUE(K7),"yyyy年"),K7=TEXT(VALUE(K7),"yyyy")),TEXT(VALUE(K7),"yyyy年M月"),K7))),K7)),"不明","-"),"?","-"),"？","-"),"ー","-"),"―","-"),"‐","-"),"－","-")))</f>
        <v/>
      </c>
      <c r="AK22" s="77" t="str" cm="1">
        <f t="array" ref="AK22">IFERROR(IF(C7="","",SUBSTITUTE(SUBSTITUTE(_xlfn.LET(_xlpm.x,MID(DBCS(L7),_xlfn.SEQUENCE(LEN(DBCS(L7))),1),_xlfn.CONCAT(IF(EXACT(UPPER(_xlpm.x),LOWER(_xlpm.x))*ISERROR(VALUE(_xlpm.x))*EXACT(9504&lt;CODE(_xlpm.x),CODE(_xlpm.x)&lt;9591),_xlpm.x,ASC(_xlpm.x)))),"ｰ","ー"),"~","～")),"")</f>
        <v/>
      </c>
      <c r="AL22" s="77" t="str" cm="1">
        <f t="array" ref="AL22">IF(AC22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2" s="77" t="str" cm="1">
        <f t="array" ref="AM22">IF(AC22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2" s="77" t="str">
        <f>IF(AC22="","",IF(【分析依頼書】!$D$36&lt;&gt;"",【分析依頼書】!$D$36,"-"))</f>
        <v/>
      </c>
      <c r="AO22" s="77" t="s">
        <v>254</v>
      </c>
      <c r="AP22" s="77" t="str">
        <f>IF(AC22="","",IF(COUNTIF(【分析依頼書】!$A$42,"*Ｆ?????*")&gt;0,MID(【分析依頼書】!$A$42,FIND("Ｆ",【分析依頼書】!$A$42),6),""))</f>
        <v/>
      </c>
      <c r="AQ22" s="77" t="str">
        <f t="shared" si="3"/>
        <v/>
      </c>
      <c r="AR22" t="str">
        <f t="shared" si="4"/>
        <v/>
      </c>
    </row>
    <row r="23" spans="1:44" ht="45" customHeight="1">
      <c r="A23" s="109" t="s">
        <v>343</v>
      </c>
      <c r="B23" s="125"/>
      <c r="C23" s="152"/>
      <c r="D23" s="152"/>
      <c r="E23" s="152"/>
      <c r="F23" s="152"/>
      <c r="G23" s="152"/>
      <c r="H23" s="152"/>
      <c r="I23" s="152"/>
      <c r="J23" s="152"/>
      <c r="K23" s="130"/>
      <c r="L23" s="110"/>
      <c r="AA23" s="77" t="str">
        <f>IF(AC23="","",COUNT(AA$4:AA22)+1)</f>
        <v/>
      </c>
      <c r="AB23" s="77" t="str">
        <f>IF(AA23="","",IF(EXACT(COUNT(AA$4:AA22)+1,A8),"",IF(EXACT(A8-ROW(AB23)+4+COUNT(AA$4:AA22),AA23),"",A8)))</f>
        <v/>
      </c>
      <c r="AC23" s="77" t="str" cm="1">
        <f t="array" ref="AC23">IF(C8="","",SUBSTITUTE(SUBSTITUTE(_xlfn.LET(_xlpm.x,MID(DBCS(C8),_xlfn.SEQUENCE(LEN(DBCS(C8))),1),_xlfn.CONCAT(IF(EXACT(UPPER(_xlpm.x),LOWER(_xlpm.x))*ISERROR(VALUE(_xlpm.x))*EXACT(9504&lt;CODE(_xlpm.x),CODE(_xlpm.x)&lt;9591),_xlpm.x,ASC(_xlpm.x)))),"ｰ","ー"),"~","～"))</f>
        <v/>
      </c>
      <c r="AD23" s="117" t="str">
        <f t="shared" si="5"/>
        <v/>
      </c>
      <c r="AE23" s="77" t="str">
        <f t="shared" si="0"/>
        <v/>
      </c>
      <c r="AF23" s="77" t="str">
        <f t="shared" si="1"/>
        <v/>
      </c>
      <c r="AG23" s="77" t="str">
        <f t="shared" si="2"/>
        <v/>
      </c>
      <c r="AH23" s="115" t="str" cm="1">
        <f t="array" ref="AH23">IFERROR(IF(C8="","",SUBSTITUTE(SUBSTITUTE(_xlfn.LET(_xlpm.x,MID(DBCS(E8),_xlfn.SEQUENCE(LEN(DBCS(E8))),1),_xlfn.CONCAT(IF(EXACT(UPPER(_xlpm.x),LOWER(_xlpm.x))*ISERROR(VALUE(_xlpm.x))*EXACT(9504&lt;CODE(_xlpm.x),CODE(_xlpm.x)&lt;9591),_xlpm.x,ASC(_xlpm.x)))),"ｰ","ー"),"~","～")),"")</f>
        <v/>
      </c>
      <c r="AI23" s="77" t="str" cm="1">
        <f t="array" ref="AI23">IFERROR(IF(C8="","",SUBSTITUTE(SUBSTITUTE(_xlfn.LET(_xlpm.x,MID(DBCS(H8),_xlfn.SEQUENCE(LEN(DBCS(H8))),1),_xlfn.CONCAT(IF(EXACT(UPPER(_xlpm.x),LOWER(_xlpm.x))*ISERROR(VALUE(_xlpm.x))*EXACT(9504&lt;CODE(_xlpm.x),CODE(_xlpm.x)&lt;9591),_xlpm.x,ASC(_xlpm.x)))),"ｰ","ー"),"~","～")),"")</f>
        <v/>
      </c>
      <c r="AJ23" s="77" t="str" cm="1">
        <f t="array" aca="1" ref="AJ23" ca="1">IF(C8="","",ASC(SUBSTITUTE(SUBSTITUTE(SUBSTITUTE(SUBSTITUTE(SUBSTITUTE(SUBSTITUTE(SUBSTITUTE(IF(CELL("type",K8)="b","未記入",IFERROR(IF(OR(K8=TEXT(VALUE(K8),"yyyy年M月d日"),K8=TEXT(VALUE(K8),"yyyy/M/d")),TEXT(VALUE(K8),"yyyy年M月d日"),IF(OR(K8=TEXT(VALUE(K8),"yyyy年M月"),K8=TEXT(VALUE(K8),"yyyy/M")),TEXT(VALUE(K8),"yyyy年M月"),IF(OR(K8=TEXT(VALUE(K8),"yyyy年"),K8=TEXT(VALUE(K8),"yyyy")),TEXT(VALUE(K8),"yyyy年M月"),K8))),K8)),"不明","-"),"?","-"),"？","-"),"ー","-"),"―","-"),"‐","-"),"－","-")))</f>
        <v/>
      </c>
      <c r="AK23" s="77" t="str" cm="1">
        <f t="array" ref="AK23">IFERROR(IF(C8="","",SUBSTITUTE(SUBSTITUTE(_xlfn.LET(_xlpm.x,MID(DBCS(L8),_xlfn.SEQUENCE(LEN(DBCS(L8))),1),_xlfn.CONCAT(IF(EXACT(UPPER(_xlpm.x),LOWER(_xlpm.x))*ISERROR(VALUE(_xlpm.x))*EXACT(9504&lt;CODE(_xlpm.x),CODE(_xlpm.x)&lt;9591),_xlpm.x,ASC(_xlpm.x)))),"ｰ","ー"),"~","～")),"")</f>
        <v/>
      </c>
      <c r="AL23" s="77" t="str" cm="1">
        <f t="array" ref="AL23">IF(AC23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3" s="77" t="str" cm="1">
        <f t="array" ref="AM23">IF(AC23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3" s="77" t="str">
        <f>IF(AC23="","",IF(【分析依頼書】!$D$36&lt;&gt;"",【分析依頼書】!$D$36,"-"))</f>
        <v/>
      </c>
      <c r="AO23" s="77" t="s">
        <v>254</v>
      </c>
      <c r="AP23" s="77" t="str">
        <f>IF(AC23="","",IF(COUNTIF(【分析依頼書】!$A$42,"*Ｆ?????*")&gt;0,MID(【分析依頼書】!$A$42,FIND("Ｆ",【分析依頼書】!$A$42),6),""))</f>
        <v/>
      </c>
      <c r="AQ23" s="77" t="str">
        <f t="shared" si="3"/>
        <v/>
      </c>
      <c r="AR23" t="str">
        <f t="shared" si="4"/>
        <v/>
      </c>
    </row>
    <row r="24" spans="1:44" ht="45" customHeight="1">
      <c r="A24" s="109" t="s">
        <v>344</v>
      </c>
      <c r="B24" s="125"/>
      <c r="C24" s="152"/>
      <c r="D24" s="152"/>
      <c r="E24" s="152"/>
      <c r="F24" s="152"/>
      <c r="G24" s="152"/>
      <c r="H24" s="152"/>
      <c r="I24" s="152"/>
      <c r="J24" s="152"/>
      <c r="K24" s="130"/>
      <c r="L24" s="110"/>
      <c r="AA24" s="77" t="str">
        <f>IF(AC24="","",COUNT(AA$4:AA23)+1)</f>
        <v/>
      </c>
      <c r="AB24" s="77" t="str">
        <f>IF(AA24="","",IF(EXACT(COUNT(AA$4:AA23)+1,A9),"",IF(EXACT(A9-ROW(AB24)+4+COUNT(AA$4:AA23),AA24),"",A9)))</f>
        <v/>
      </c>
      <c r="AC24" s="77" t="str" cm="1">
        <f t="array" ref="AC24">IF(C9="","",SUBSTITUTE(SUBSTITUTE(_xlfn.LET(_xlpm.x,MID(DBCS(C9),_xlfn.SEQUENCE(LEN(DBCS(C9))),1),_xlfn.CONCAT(IF(EXACT(UPPER(_xlpm.x),LOWER(_xlpm.x))*ISERROR(VALUE(_xlpm.x))*EXACT(9504&lt;CODE(_xlpm.x),CODE(_xlpm.x)&lt;9591),_xlpm.x,ASC(_xlpm.x)))),"ｰ","ー"),"~","～"))</f>
        <v/>
      </c>
      <c r="AD24" s="117" t="str">
        <f t="shared" si="5"/>
        <v/>
      </c>
      <c r="AE24" s="77" t="str">
        <f t="shared" si="0"/>
        <v/>
      </c>
      <c r="AF24" s="77" t="str">
        <f t="shared" si="1"/>
        <v/>
      </c>
      <c r="AG24" s="77" t="str">
        <f t="shared" si="2"/>
        <v/>
      </c>
      <c r="AH24" s="115" t="str" cm="1">
        <f t="array" ref="AH24">IFERROR(IF(C9="","",SUBSTITUTE(SUBSTITUTE(_xlfn.LET(_xlpm.x,MID(DBCS(E9),_xlfn.SEQUENCE(LEN(DBCS(E9))),1),_xlfn.CONCAT(IF(EXACT(UPPER(_xlpm.x),LOWER(_xlpm.x))*ISERROR(VALUE(_xlpm.x))*EXACT(9504&lt;CODE(_xlpm.x),CODE(_xlpm.x)&lt;9591),_xlpm.x,ASC(_xlpm.x)))),"ｰ","ー"),"~","～")),"")</f>
        <v/>
      </c>
      <c r="AI24" s="77" t="str" cm="1">
        <f t="array" ref="AI24">IFERROR(IF(C9="","",SUBSTITUTE(SUBSTITUTE(_xlfn.LET(_xlpm.x,MID(DBCS(H9),_xlfn.SEQUENCE(LEN(DBCS(H9))),1),_xlfn.CONCAT(IF(EXACT(UPPER(_xlpm.x),LOWER(_xlpm.x))*ISERROR(VALUE(_xlpm.x))*EXACT(9504&lt;CODE(_xlpm.x),CODE(_xlpm.x)&lt;9591),_xlpm.x,ASC(_xlpm.x)))),"ｰ","ー"),"~","～")),"")</f>
        <v/>
      </c>
      <c r="AJ24" s="77" t="str" cm="1">
        <f t="array" aca="1" ref="AJ24" ca="1">IF(C9="","",ASC(SUBSTITUTE(SUBSTITUTE(SUBSTITUTE(SUBSTITUTE(SUBSTITUTE(SUBSTITUTE(SUBSTITUTE(IF(CELL("type",K9)="b","未記入",IFERROR(IF(OR(K9=TEXT(VALUE(K9),"yyyy年M月d日"),K9=TEXT(VALUE(K9),"yyyy/M/d")),TEXT(VALUE(K9),"yyyy年M月d日"),IF(OR(K9=TEXT(VALUE(K9),"yyyy年M月"),K9=TEXT(VALUE(K9),"yyyy/M")),TEXT(VALUE(K9),"yyyy年M月"),IF(OR(K9=TEXT(VALUE(K9),"yyyy年"),K9=TEXT(VALUE(K9),"yyyy")),TEXT(VALUE(K9),"yyyy年M月"),K9))),K9)),"不明","-"),"?","-"),"？","-"),"ー","-"),"―","-"),"‐","-"),"－","-")))</f>
        <v/>
      </c>
      <c r="AK24" s="77" t="str" cm="1">
        <f t="array" ref="AK24">IFERROR(IF(C9="","",SUBSTITUTE(SUBSTITUTE(_xlfn.LET(_xlpm.x,MID(DBCS(L9),_xlfn.SEQUENCE(LEN(DBCS(L9))),1),_xlfn.CONCAT(IF(EXACT(UPPER(_xlpm.x),LOWER(_xlpm.x))*ISERROR(VALUE(_xlpm.x))*EXACT(9504&lt;CODE(_xlpm.x),CODE(_xlpm.x)&lt;9591),_xlpm.x,ASC(_xlpm.x)))),"ｰ","ー"),"~","～")),"")</f>
        <v/>
      </c>
      <c r="AL24" s="77" t="str" cm="1">
        <f t="array" ref="AL24">IF(AC24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4" s="77" t="str" cm="1">
        <f t="array" ref="AM24">IF(AC24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4" s="77" t="str">
        <f>IF(AC24="","",IF(【分析依頼書】!$D$36&lt;&gt;"",【分析依頼書】!$D$36,"-"))</f>
        <v/>
      </c>
      <c r="AO24" s="77" t="s">
        <v>254</v>
      </c>
      <c r="AP24" s="77" t="str">
        <f>IF(AC24="","",IF(COUNTIF(【分析依頼書】!$A$42,"*Ｆ?????*")&gt;0,MID(【分析依頼書】!$A$42,FIND("Ｆ",【分析依頼書】!$A$42),6),""))</f>
        <v/>
      </c>
      <c r="AQ24" s="77" t="str">
        <f t="shared" si="3"/>
        <v/>
      </c>
      <c r="AR24" t="str">
        <f t="shared" si="4"/>
        <v/>
      </c>
    </row>
    <row r="25" spans="1:44" ht="45" customHeight="1">
      <c r="A25" s="109" t="s">
        <v>345</v>
      </c>
      <c r="B25" s="125"/>
      <c r="C25" s="152"/>
      <c r="D25" s="152"/>
      <c r="E25" s="149"/>
      <c r="F25" s="149"/>
      <c r="G25" s="149"/>
      <c r="H25" s="149"/>
      <c r="I25" s="149"/>
      <c r="J25" s="149"/>
      <c r="K25" s="130"/>
      <c r="L25" s="110"/>
      <c r="AA25" s="77" t="str">
        <f>IF(AC25="","",COUNT(AA$4:AA24)+1)</f>
        <v/>
      </c>
      <c r="AB25" s="77" t="str">
        <f>IF(AA25="","",IF(EXACT(COUNT(AA$4:AA24)+1,A10),"",IF(EXACT(A10-ROW(AB25)+4+COUNT(AA$4:AA24),AA25),"",A10)))</f>
        <v/>
      </c>
      <c r="AC25" s="77" t="str" cm="1">
        <f t="array" ref="AC25">IF(C10="","",SUBSTITUTE(SUBSTITUTE(_xlfn.LET(_xlpm.x,MID(DBCS(C10),_xlfn.SEQUENCE(LEN(DBCS(C10))),1),_xlfn.CONCAT(IF(EXACT(UPPER(_xlpm.x),LOWER(_xlpm.x))*ISERROR(VALUE(_xlpm.x))*EXACT(9504&lt;CODE(_xlpm.x),CODE(_xlpm.x)&lt;9591),_xlpm.x,ASC(_xlpm.x)))),"ｰ","ー"),"~","～"))</f>
        <v/>
      </c>
      <c r="AD25" s="117" t="str">
        <f t="shared" si="5"/>
        <v/>
      </c>
      <c r="AE25" s="77" t="str">
        <f t="shared" si="0"/>
        <v/>
      </c>
      <c r="AF25" s="77" t="str">
        <f t="shared" si="1"/>
        <v/>
      </c>
      <c r="AG25" s="77" t="str">
        <f t="shared" si="2"/>
        <v/>
      </c>
      <c r="AH25" s="115" t="str" cm="1">
        <f t="array" ref="AH25">IFERROR(IF(C10="","",SUBSTITUTE(SUBSTITUTE(_xlfn.LET(_xlpm.x,MID(DBCS(E10),_xlfn.SEQUENCE(LEN(DBCS(E10))),1),_xlfn.CONCAT(IF(EXACT(UPPER(_xlpm.x),LOWER(_xlpm.x))*ISERROR(VALUE(_xlpm.x))*EXACT(9504&lt;CODE(_xlpm.x),CODE(_xlpm.x)&lt;9591),_xlpm.x,ASC(_xlpm.x)))),"ｰ","ー"),"~","～")),"")</f>
        <v/>
      </c>
      <c r="AI25" s="77" t="str" cm="1">
        <f t="array" ref="AI25">IFERROR(IF(C10="","",SUBSTITUTE(SUBSTITUTE(_xlfn.LET(_xlpm.x,MID(DBCS(H10),_xlfn.SEQUENCE(LEN(DBCS(H10))),1),_xlfn.CONCAT(IF(EXACT(UPPER(_xlpm.x),LOWER(_xlpm.x))*ISERROR(VALUE(_xlpm.x))*EXACT(9504&lt;CODE(_xlpm.x),CODE(_xlpm.x)&lt;9591),_xlpm.x,ASC(_xlpm.x)))),"ｰ","ー"),"~","～")),"")</f>
        <v/>
      </c>
      <c r="AJ25" s="77" t="str" cm="1">
        <f t="array" aca="1" ref="AJ25" ca="1">IF(C10="","",ASC(SUBSTITUTE(SUBSTITUTE(SUBSTITUTE(SUBSTITUTE(SUBSTITUTE(SUBSTITUTE(SUBSTITUTE(IF(CELL("type",K10)="b","未記入",IFERROR(IF(OR(K10=TEXT(VALUE(K10),"yyyy年M月d日"),K10=TEXT(VALUE(K10),"yyyy/M/d")),TEXT(VALUE(K10),"yyyy年M月d日"),IF(OR(K10=TEXT(VALUE(K10),"yyyy年M月"),K10=TEXT(VALUE(K10),"yyyy/M")),TEXT(VALUE(K10),"yyyy年M月"),IF(OR(K10=TEXT(VALUE(K10),"yyyy年"),K10=TEXT(VALUE(K10),"yyyy")),TEXT(VALUE(K10),"yyyy年M月"),K10))),K10)),"不明","-"),"?","-"),"？","-"),"ー","-"),"―","-"),"‐","-"),"－","-")))</f>
        <v/>
      </c>
      <c r="AK25" s="77" t="str" cm="1">
        <f t="array" ref="AK25">IFERROR(IF(C10="","",SUBSTITUTE(SUBSTITUTE(_xlfn.LET(_xlpm.x,MID(DBCS(L10),_xlfn.SEQUENCE(LEN(DBCS(L10))),1),_xlfn.CONCAT(IF(EXACT(UPPER(_xlpm.x),LOWER(_xlpm.x))*ISERROR(VALUE(_xlpm.x))*EXACT(9504&lt;CODE(_xlpm.x),CODE(_xlpm.x)&lt;9591),_xlpm.x,ASC(_xlpm.x)))),"ｰ","ー"),"~","～")),"")</f>
        <v/>
      </c>
      <c r="AL25" s="77" t="str" cm="1">
        <f t="array" ref="AL25">IF(AC25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5" s="77" t="str" cm="1">
        <f t="array" ref="AM25">IF(AC25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5" s="77" t="str">
        <f>IF(AC25="","",IF(【分析依頼書】!$D$36&lt;&gt;"",【分析依頼書】!$D$36,"-"))</f>
        <v/>
      </c>
      <c r="AO25" s="77" t="s">
        <v>254</v>
      </c>
      <c r="AP25" s="77" t="str">
        <f>IF(AC25="","",IF(COUNTIF(【分析依頼書】!$A$42,"*Ｆ?????*")&gt;0,MID(【分析依頼書】!$A$42,FIND("Ｆ",【分析依頼書】!$A$42),6),""))</f>
        <v/>
      </c>
      <c r="AQ25" s="77" t="str">
        <f t="shared" si="3"/>
        <v/>
      </c>
      <c r="AR25" t="str">
        <f t="shared" si="4"/>
        <v/>
      </c>
    </row>
    <row r="26" spans="1:44" ht="45" customHeight="1">
      <c r="A26" s="109" t="s">
        <v>346</v>
      </c>
      <c r="B26" s="125"/>
      <c r="C26" s="152"/>
      <c r="D26" s="152"/>
      <c r="E26" s="152"/>
      <c r="F26" s="152"/>
      <c r="G26" s="152"/>
      <c r="H26" s="152"/>
      <c r="I26" s="152"/>
      <c r="J26" s="152"/>
      <c r="K26" s="130"/>
      <c r="L26" s="110"/>
      <c r="AA26" s="77" t="str">
        <f>IF(AC26="","",COUNT(AA$4:AA25)+1)</f>
        <v/>
      </c>
      <c r="AB26" s="77" t="str">
        <f>IF(AA26="","",IF(EXACT(COUNT(AA$4:AA25)+1,A11),"",IF(EXACT(A11-ROW(AB26)+4+COUNT(AA$4:AA25),AA26),"",A11)))</f>
        <v/>
      </c>
      <c r="AC26" s="77" t="str" cm="1">
        <f t="array" ref="AC26">IF(C11="","",SUBSTITUTE(SUBSTITUTE(_xlfn.LET(_xlpm.x,MID(DBCS(C11),_xlfn.SEQUENCE(LEN(DBCS(C11))),1),_xlfn.CONCAT(IF(EXACT(UPPER(_xlpm.x),LOWER(_xlpm.x))*ISERROR(VALUE(_xlpm.x))*EXACT(9504&lt;CODE(_xlpm.x),CODE(_xlpm.x)&lt;9591),_xlpm.x,ASC(_xlpm.x)))),"ｰ","ー"),"~","～"))</f>
        <v/>
      </c>
      <c r="AD26" s="117" t="str">
        <f t="shared" si="5"/>
        <v/>
      </c>
      <c r="AE26" s="77" t="str">
        <f t="shared" si="0"/>
        <v/>
      </c>
      <c r="AF26" s="77" t="str">
        <f t="shared" si="1"/>
        <v/>
      </c>
      <c r="AG26" s="77" t="str">
        <f t="shared" si="2"/>
        <v/>
      </c>
      <c r="AH26" s="115" t="str" cm="1">
        <f t="array" ref="AH26">IFERROR(IF(C11="","",SUBSTITUTE(SUBSTITUTE(_xlfn.LET(_xlpm.x,MID(DBCS(E11),_xlfn.SEQUENCE(LEN(DBCS(E11))),1),_xlfn.CONCAT(IF(EXACT(UPPER(_xlpm.x),LOWER(_xlpm.x))*ISERROR(VALUE(_xlpm.x))*EXACT(9504&lt;CODE(_xlpm.x),CODE(_xlpm.x)&lt;9591),_xlpm.x,ASC(_xlpm.x)))),"ｰ","ー"),"~","～")),"")</f>
        <v/>
      </c>
      <c r="AI26" s="77" t="str" cm="1">
        <f t="array" ref="AI26">IFERROR(IF(C11="","",SUBSTITUTE(SUBSTITUTE(_xlfn.LET(_xlpm.x,MID(DBCS(H11),_xlfn.SEQUENCE(LEN(DBCS(H11))),1),_xlfn.CONCAT(IF(EXACT(UPPER(_xlpm.x),LOWER(_xlpm.x))*ISERROR(VALUE(_xlpm.x))*EXACT(9504&lt;CODE(_xlpm.x),CODE(_xlpm.x)&lt;9591),_xlpm.x,ASC(_xlpm.x)))),"ｰ","ー"),"~","～")),"")</f>
        <v/>
      </c>
      <c r="AJ26" s="77" t="str" cm="1">
        <f t="array" aca="1" ref="AJ26" ca="1">IF(C11="","",ASC(SUBSTITUTE(SUBSTITUTE(SUBSTITUTE(SUBSTITUTE(SUBSTITUTE(SUBSTITUTE(SUBSTITUTE(IF(CELL("type",K11)="b","未記入",IFERROR(IF(OR(K11=TEXT(VALUE(K11),"yyyy年M月d日"),K11=TEXT(VALUE(K11),"yyyy/M/d")),TEXT(VALUE(K11),"yyyy年M月d日"),IF(OR(K11=TEXT(VALUE(K11),"yyyy年M月"),K11=TEXT(VALUE(K11),"yyyy/M")),TEXT(VALUE(K11),"yyyy年M月"),IF(OR(K11=TEXT(VALUE(K11),"yyyy年"),K11=TEXT(VALUE(K11),"yyyy")),TEXT(VALUE(K11),"yyyy年M月"),K11))),K11)),"不明","-"),"?","-"),"？","-"),"ー","-"),"―","-"),"‐","-"),"－","-")))</f>
        <v/>
      </c>
      <c r="AK26" s="77" t="str" cm="1">
        <f t="array" ref="AK26">IFERROR(IF(C11="","",SUBSTITUTE(SUBSTITUTE(_xlfn.LET(_xlpm.x,MID(DBCS(L11),_xlfn.SEQUENCE(LEN(DBCS(L11))),1),_xlfn.CONCAT(IF(EXACT(UPPER(_xlpm.x),LOWER(_xlpm.x))*ISERROR(VALUE(_xlpm.x))*EXACT(9504&lt;CODE(_xlpm.x),CODE(_xlpm.x)&lt;9591),_xlpm.x,ASC(_xlpm.x)))),"ｰ","ー"),"~","～")),"")</f>
        <v/>
      </c>
      <c r="AL26" s="77" t="str" cm="1">
        <f t="array" ref="AL26">IF(AC26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6" s="77" t="str" cm="1">
        <f t="array" ref="AM26">IF(AC26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6" s="77" t="str">
        <f>IF(AC26="","",IF(【分析依頼書】!$D$36&lt;&gt;"",【分析依頼書】!$D$36,"-"))</f>
        <v/>
      </c>
      <c r="AO26" s="77" t="s">
        <v>254</v>
      </c>
      <c r="AP26" s="77" t="str">
        <f>IF(AC26="","",IF(COUNTIF(【分析依頼書】!$A$42,"*Ｆ?????*")&gt;0,MID(【分析依頼書】!$A$42,FIND("Ｆ",【分析依頼書】!$A$42),6),""))</f>
        <v/>
      </c>
      <c r="AQ26" s="77" t="str">
        <f t="shared" si="3"/>
        <v/>
      </c>
      <c r="AR26" t="str">
        <f t="shared" si="4"/>
        <v/>
      </c>
    </row>
    <row r="27" spans="1:44" ht="45" customHeight="1">
      <c r="A27" s="109" t="s">
        <v>347</v>
      </c>
      <c r="B27" s="125"/>
      <c r="C27" s="152"/>
      <c r="D27" s="152"/>
      <c r="E27" s="152"/>
      <c r="F27" s="152"/>
      <c r="G27" s="152"/>
      <c r="H27" s="152"/>
      <c r="I27" s="152"/>
      <c r="J27" s="152"/>
      <c r="K27" s="130"/>
      <c r="L27" s="110"/>
      <c r="AA27" s="77" t="str">
        <f>IF(AC27="","",COUNT(AA$4:AA26)+1)</f>
        <v/>
      </c>
      <c r="AB27" s="77" t="str">
        <f>IF(AA27="","",IF(EXACT(COUNT(AA$4:AA26)+1,A12),"",IF(EXACT(A12-ROW(AB27)+4+COUNT(AA$4:AA26),AA27),"",A12)))</f>
        <v/>
      </c>
      <c r="AC27" s="77" t="str" cm="1">
        <f t="array" ref="AC27">IF(C12="","",SUBSTITUTE(SUBSTITUTE(_xlfn.LET(_xlpm.x,MID(DBCS(C12),_xlfn.SEQUENCE(LEN(DBCS(C12))),1),_xlfn.CONCAT(IF(EXACT(UPPER(_xlpm.x),LOWER(_xlpm.x))*ISERROR(VALUE(_xlpm.x))*EXACT(9504&lt;CODE(_xlpm.x),CODE(_xlpm.x)&lt;9591),_xlpm.x,ASC(_xlpm.x)))),"ｰ","ー"),"~","～"))</f>
        <v/>
      </c>
      <c r="AD27" s="117" t="str">
        <f t="shared" si="5"/>
        <v/>
      </c>
      <c r="AE27" s="77" t="str">
        <f t="shared" si="0"/>
        <v/>
      </c>
      <c r="AF27" s="77" t="str">
        <f t="shared" si="1"/>
        <v/>
      </c>
      <c r="AG27" s="77" t="str">
        <f t="shared" si="2"/>
        <v/>
      </c>
      <c r="AH27" s="115" t="str" cm="1">
        <f t="array" ref="AH27">IFERROR(IF(C12="","",SUBSTITUTE(SUBSTITUTE(_xlfn.LET(_xlpm.x,MID(DBCS(E12),_xlfn.SEQUENCE(LEN(DBCS(E12))),1),_xlfn.CONCAT(IF(EXACT(UPPER(_xlpm.x),LOWER(_xlpm.x))*ISERROR(VALUE(_xlpm.x))*EXACT(9504&lt;CODE(_xlpm.x),CODE(_xlpm.x)&lt;9591),_xlpm.x,ASC(_xlpm.x)))),"ｰ","ー"),"~","～")),"")</f>
        <v/>
      </c>
      <c r="AI27" s="77" t="str" cm="1">
        <f t="array" ref="AI27">IFERROR(IF(C12="","",SUBSTITUTE(SUBSTITUTE(_xlfn.LET(_xlpm.x,MID(DBCS(H12),_xlfn.SEQUENCE(LEN(DBCS(H12))),1),_xlfn.CONCAT(IF(EXACT(UPPER(_xlpm.x),LOWER(_xlpm.x))*ISERROR(VALUE(_xlpm.x))*EXACT(9504&lt;CODE(_xlpm.x),CODE(_xlpm.x)&lt;9591),_xlpm.x,ASC(_xlpm.x)))),"ｰ","ー"),"~","～")),"")</f>
        <v/>
      </c>
      <c r="AJ27" s="77" t="str" cm="1">
        <f t="array" aca="1" ref="AJ27" ca="1">IF(C12="","",ASC(SUBSTITUTE(SUBSTITUTE(SUBSTITUTE(SUBSTITUTE(SUBSTITUTE(SUBSTITUTE(SUBSTITUTE(IF(CELL("type",K12)="b","未記入",IFERROR(IF(OR(K12=TEXT(VALUE(K12),"yyyy年M月d日"),K12=TEXT(VALUE(K12),"yyyy/M/d")),TEXT(VALUE(K12),"yyyy年M月d日"),IF(OR(K12=TEXT(VALUE(K12),"yyyy年M月"),K12=TEXT(VALUE(K12),"yyyy/M")),TEXT(VALUE(K12),"yyyy年M月"),IF(OR(K12=TEXT(VALUE(K12),"yyyy年"),K12=TEXT(VALUE(K12),"yyyy")),TEXT(VALUE(K12),"yyyy年M月"),K12))),K12)),"不明","-"),"?","-"),"？","-"),"ー","-"),"―","-"),"‐","-"),"－","-")))</f>
        <v/>
      </c>
      <c r="AK27" s="77" t="str" cm="1">
        <f t="array" ref="AK27">IFERROR(IF(C12="","",SUBSTITUTE(SUBSTITUTE(_xlfn.LET(_xlpm.x,MID(DBCS(L12),_xlfn.SEQUENCE(LEN(DBCS(L12))),1),_xlfn.CONCAT(IF(EXACT(UPPER(_xlpm.x),LOWER(_xlpm.x))*ISERROR(VALUE(_xlpm.x))*EXACT(9504&lt;CODE(_xlpm.x),CODE(_xlpm.x)&lt;9591),_xlpm.x,ASC(_xlpm.x)))),"ｰ","ー"),"~","～")),"")</f>
        <v/>
      </c>
      <c r="AL27" s="77" t="str" cm="1">
        <f t="array" ref="AL27">IF(AC27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7" s="77" t="str" cm="1">
        <f t="array" ref="AM27">IF(AC27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7" s="77" t="str">
        <f>IF(AC27="","",IF(【分析依頼書】!$D$36&lt;&gt;"",【分析依頼書】!$D$36,"-"))</f>
        <v/>
      </c>
      <c r="AO27" s="77" t="s">
        <v>254</v>
      </c>
      <c r="AP27" s="77" t="str">
        <f>IF(AC27="","",IF(COUNTIF(【分析依頼書】!$A$42,"*Ｆ?????*")&gt;0,MID(【分析依頼書】!$A$42,FIND("Ｆ",【分析依頼書】!$A$42),6),""))</f>
        <v/>
      </c>
      <c r="AQ27" s="77" t="str">
        <f t="shared" si="3"/>
        <v/>
      </c>
      <c r="AR27" t="str">
        <f t="shared" si="4"/>
        <v/>
      </c>
    </row>
    <row r="28" spans="1:44" ht="45" customHeight="1">
      <c r="A28" s="109" t="s">
        <v>348</v>
      </c>
      <c r="B28" s="125"/>
      <c r="C28" s="152"/>
      <c r="D28" s="152"/>
      <c r="E28" s="152"/>
      <c r="F28" s="152"/>
      <c r="G28" s="152"/>
      <c r="H28" s="152"/>
      <c r="I28" s="152"/>
      <c r="J28" s="152"/>
      <c r="K28" s="130"/>
      <c r="L28" s="110"/>
      <c r="AA28" s="77" t="str">
        <f>IF(AC28="","",COUNT(AA$4:AA27)+1)</f>
        <v/>
      </c>
      <c r="AB28" s="77" t="str">
        <f>IF(AA28="","",IF(EXACT(COUNT(AA$4:AA27)+1,A13),"",IF(EXACT(A13-ROW(AB28)+4+COUNT(AA$4:AA27),AA28),"",A13)))</f>
        <v/>
      </c>
      <c r="AC28" s="77" t="str" cm="1">
        <f t="array" ref="AC28">IF(C13="","",SUBSTITUTE(SUBSTITUTE(_xlfn.LET(_xlpm.x,MID(DBCS(C13),_xlfn.SEQUENCE(LEN(DBCS(C13))),1),_xlfn.CONCAT(IF(EXACT(UPPER(_xlpm.x),LOWER(_xlpm.x))*ISERROR(VALUE(_xlpm.x))*EXACT(9504&lt;CODE(_xlpm.x),CODE(_xlpm.x)&lt;9591),_xlpm.x,ASC(_xlpm.x)))),"ｰ","ー"),"~","～"))</f>
        <v/>
      </c>
      <c r="AD28" s="117" t="str">
        <f t="shared" si="5"/>
        <v/>
      </c>
      <c r="AE28" s="77" t="str">
        <f t="shared" si="0"/>
        <v/>
      </c>
      <c r="AF28" s="77" t="str">
        <f t="shared" si="1"/>
        <v/>
      </c>
      <c r="AG28" s="77" t="str">
        <f t="shared" si="2"/>
        <v/>
      </c>
      <c r="AH28" s="115" t="str" cm="1">
        <f t="array" ref="AH28">IFERROR(IF(C13="","",SUBSTITUTE(SUBSTITUTE(_xlfn.LET(_xlpm.x,MID(DBCS(E13),_xlfn.SEQUENCE(LEN(DBCS(E13))),1),_xlfn.CONCAT(IF(EXACT(UPPER(_xlpm.x),LOWER(_xlpm.x))*ISERROR(VALUE(_xlpm.x))*EXACT(9504&lt;CODE(_xlpm.x),CODE(_xlpm.x)&lt;9591),_xlpm.x,ASC(_xlpm.x)))),"ｰ","ー"),"~","～")),"")</f>
        <v/>
      </c>
      <c r="AI28" s="77" t="str" cm="1">
        <f t="array" ref="AI28">IFERROR(IF(C13="","",SUBSTITUTE(SUBSTITUTE(_xlfn.LET(_xlpm.x,MID(DBCS(H13),_xlfn.SEQUENCE(LEN(DBCS(H13))),1),_xlfn.CONCAT(IF(EXACT(UPPER(_xlpm.x),LOWER(_xlpm.x))*ISERROR(VALUE(_xlpm.x))*EXACT(9504&lt;CODE(_xlpm.x),CODE(_xlpm.x)&lt;9591),_xlpm.x,ASC(_xlpm.x)))),"ｰ","ー"),"~","～")),"")</f>
        <v/>
      </c>
      <c r="AJ28" s="77" t="str" cm="1">
        <f t="array" aca="1" ref="AJ28" ca="1">IF(C13="","",ASC(SUBSTITUTE(SUBSTITUTE(SUBSTITUTE(SUBSTITUTE(SUBSTITUTE(SUBSTITUTE(SUBSTITUTE(IF(CELL("type",K13)="b","未記入",IFERROR(IF(OR(K13=TEXT(VALUE(K13),"yyyy年M月d日"),K13=TEXT(VALUE(K13),"yyyy/M/d")),TEXT(VALUE(K13),"yyyy年M月d日"),IF(OR(K13=TEXT(VALUE(K13),"yyyy年M月"),K13=TEXT(VALUE(K13),"yyyy/M")),TEXT(VALUE(K13),"yyyy年M月"),IF(OR(K13=TEXT(VALUE(K13),"yyyy年"),K13=TEXT(VALUE(K13),"yyyy")),TEXT(VALUE(K13),"yyyy年M月"),K13))),K13)),"不明","-"),"?","-"),"？","-"),"ー","-"),"―","-"),"‐","-"),"－","-")))</f>
        <v/>
      </c>
      <c r="AK28" s="77" t="str" cm="1">
        <f t="array" ref="AK28">IFERROR(IF(C13="","",SUBSTITUTE(SUBSTITUTE(_xlfn.LET(_xlpm.x,MID(DBCS(L13),_xlfn.SEQUENCE(LEN(DBCS(L13))),1),_xlfn.CONCAT(IF(EXACT(UPPER(_xlpm.x),LOWER(_xlpm.x))*ISERROR(VALUE(_xlpm.x))*EXACT(9504&lt;CODE(_xlpm.x),CODE(_xlpm.x)&lt;9591),_xlpm.x,ASC(_xlpm.x)))),"ｰ","ー"),"~","～")),"")</f>
        <v/>
      </c>
      <c r="AL28" s="77" t="str" cm="1">
        <f t="array" ref="AL28">IF(AC28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8" s="77" t="str" cm="1">
        <f t="array" ref="AM28">IF(AC28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8" s="77" t="str">
        <f>IF(AC28="","",IF(【分析依頼書】!$D$36&lt;&gt;"",【分析依頼書】!$D$36,"-"))</f>
        <v/>
      </c>
      <c r="AO28" s="77" t="s">
        <v>254</v>
      </c>
      <c r="AP28" s="77" t="str">
        <f>IF(AC28="","",IF(COUNTIF(【分析依頼書】!$A$42,"*Ｆ?????*")&gt;0,MID(【分析依頼書】!$A$42,FIND("Ｆ",【分析依頼書】!$A$42),6),""))</f>
        <v/>
      </c>
      <c r="AQ28" s="77" t="str">
        <f t="shared" si="3"/>
        <v/>
      </c>
      <c r="AR28" t="str">
        <f t="shared" si="4"/>
        <v/>
      </c>
    </row>
    <row r="29" spans="1:44" ht="45" customHeight="1">
      <c r="A29" s="109" t="s">
        <v>349</v>
      </c>
      <c r="B29" s="125"/>
      <c r="C29" s="152"/>
      <c r="D29" s="152"/>
      <c r="E29" s="152"/>
      <c r="F29" s="152"/>
      <c r="G29" s="152"/>
      <c r="H29" s="152"/>
      <c r="I29" s="152"/>
      <c r="J29" s="152"/>
      <c r="K29" s="130"/>
      <c r="L29" s="110"/>
      <c r="AA29" s="77" t="str">
        <f>IF(AC29="","",COUNT(AA$4:AA28)+1)</f>
        <v/>
      </c>
      <c r="AB29" s="77" t="str">
        <f>IF(AA29="","",IF(EXACT(COUNT(AA$4:AA28)+1,A14),"",IF(EXACT(A14-ROW(AB29)+4+COUNT(AA$4:AA28),AA29),"",A14)))</f>
        <v/>
      </c>
      <c r="AC29" s="77" t="str" cm="1">
        <f t="array" ref="AC29">IF(C14="","",SUBSTITUTE(SUBSTITUTE(_xlfn.LET(_xlpm.x,MID(DBCS(C14),_xlfn.SEQUENCE(LEN(DBCS(C14))),1),_xlfn.CONCAT(IF(EXACT(UPPER(_xlpm.x),LOWER(_xlpm.x))*ISERROR(VALUE(_xlpm.x))*EXACT(9504&lt;CODE(_xlpm.x),CODE(_xlpm.x)&lt;9591),_xlpm.x,ASC(_xlpm.x)))),"ｰ","ー"),"~","～"))</f>
        <v/>
      </c>
      <c r="AD29" s="117" t="str">
        <f t="shared" si="5"/>
        <v/>
      </c>
      <c r="AE29" s="77" t="str">
        <f t="shared" si="0"/>
        <v/>
      </c>
      <c r="AF29" s="77" t="str">
        <f t="shared" si="1"/>
        <v/>
      </c>
      <c r="AG29" s="77" t="str">
        <f t="shared" si="2"/>
        <v/>
      </c>
      <c r="AH29" s="115" t="str" cm="1">
        <f t="array" ref="AH29">IFERROR(IF(C14="","",SUBSTITUTE(SUBSTITUTE(_xlfn.LET(_xlpm.x,MID(DBCS(E14),_xlfn.SEQUENCE(LEN(DBCS(E14))),1),_xlfn.CONCAT(IF(EXACT(UPPER(_xlpm.x),LOWER(_xlpm.x))*ISERROR(VALUE(_xlpm.x))*EXACT(9504&lt;CODE(_xlpm.x),CODE(_xlpm.x)&lt;9591),_xlpm.x,ASC(_xlpm.x)))),"ｰ","ー"),"~","～")),"")</f>
        <v/>
      </c>
      <c r="AI29" s="77" t="str" cm="1">
        <f t="array" ref="AI29">IFERROR(IF(C14="","",SUBSTITUTE(SUBSTITUTE(_xlfn.LET(_xlpm.x,MID(DBCS(H14),_xlfn.SEQUENCE(LEN(DBCS(H14))),1),_xlfn.CONCAT(IF(EXACT(UPPER(_xlpm.x),LOWER(_xlpm.x))*ISERROR(VALUE(_xlpm.x))*EXACT(9504&lt;CODE(_xlpm.x),CODE(_xlpm.x)&lt;9591),_xlpm.x,ASC(_xlpm.x)))),"ｰ","ー"),"~","～")),"")</f>
        <v/>
      </c>
      <c r="AJ29" s="77" t="str" cm="1">
        <f t="array" aca="1" ref="AJ29" ca="1">IF(C14="","",ASC(SUBSTITUTE(SUBSTITUTE(SUBSTITUTE(SUBSTITUTE(SUBSTITUTE(SUBSTITUTE(SUBSTITUTE(IF(CELL("type",K14)="b","未記入",IFERROR(IF(OR(K14=TEXT(VALUE(K14),"yyyy年M月d日"),K14=TEXT(VALUE(K14),"yyyy/M/d")),TEXT(VALUE(K14),"yyyy年M月d日"),IF(OR(K14=TEXT(VALUE(K14),"yyyy年M月"),K14=TEXT(VALUE(K14),"yyyy/M")),TEXT(VALUE(K14),"yyyy年M月"),IF(OR(K14=TEXT(VALUE(K14),"yyyy年"),K14=TEXT(VALUE(K14),"yyyy")),TEXT(VALUE(K14),"yyyy年M月"),K14))),K14)),"不明","-"),"?","-"),"？","-"),"ー","-"),"―","-"),"‐","-"),"－","-")))</f>
        <v/>
      </c>
      <c r="AK29" s="77" t="str" cm="1">
        <f t="array" ref="AK29">IFERROR(IF(C14="","",SUBSTITUTE(SUBSTITUTE(_xlfn.LET(_xlpm.x,MID(DBCS(L14),_xlfn.SEQUENCE(LEN(DBCS(L14))),1),_xlfn.CONCAT(IF(EXACT(UPPER(_xlpm.x),LOWER(_xlpm.x))*ISERROR(VALUE(_xlpm.x))*EXACT(9504&lt;CODE(_xlpm.x),CODE(_xlpm.x)&lt;9591),_xlpm.x,ASC(_xlpm.x)))),"ｰ","ー"),"~","～")),"")</f>
        <v/>
      </c>
      <c r="AL29" s="77" t="str" cm="1">
        <f t="array" ref="AL29">IF(AC29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29" s="77" t="str" cm="1">
        <f t="array" ref="AM29">IF(AC29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29" s="77" t="str">
        <f>IF(AC29="","",IF(【分析依頼書】!$D$36&lt;&gt;"",【分析依頼書】!$D$36,"-"))</f>
        <v/>
      </c>
      <c r="AO29" s="77" t="s">
        <v>254</v>
      </c>
      <c r="AP29" s="77" t="str">
        <f>IF(AC29="","",IF(COUNTIF(【分析依頼書】!$A$42,"*Ｆ?????*")&gt;0,MID(【分析依頼書】!$A$42,FIND("Ｆ",【分析依頼書】!$A$42),6),""))</f>
        <v/>
      </c>
      <c r="AQ29" s="77" t="str">
        <f t="shared" si="3"/>
        <v/>
      </c>
      <c r="AR29" t="str">
        <f t="shared" si="4"/>
        <v/>
      </c>
    </row>
    <row r="30" spans="1:44" ht="45" customHeight="1">
      <c r="A30" s="109" t="s">
        <v>350</v>
      </c>
      <c r="B30" s="125"/>
      <c r="C30" s="152"/>
      <c r="D30" s="152"/>
      <c r="E30" s="152"/>
      <c r="F30" s="152"/>
      <c r="G30" s="152"/>
      <c r="H30" s="152"/>
      <c r="I30" s="152"/>
      <c r="J30" s="152"/>
      <c r="K30" s="130"/>
      <c r="L30" s="110"/>
      <c r="AA30" s="77" t="str">
        <f>IF(AC30="","",COUNT(AA$4:AA29)+1)</f>
        <v/>
      </c>
      <c r="AB30" s="77" t="str">
        <f>IF(AA30="","",IF(EXACT(COUNT(AA$4:AA29)+1,A15),"",IF(EXACT(A15-ROW(AB30)+4+COUNT(AA$4:AA29),AA30),"",A15)))</f>
        <v/>
      </c>
      <c r="AC30" s="77" t="str" cm="1">
        <f t="array" ref="AC30">IF(C15="","",SUBSTITUTE(SUBSTITUTE(_xlfn.LET(_xlpm.x,MID(DBCS(C15),_xlfn.SEQUENCE(LEN(DBCS(C15))),1),_xlfn.CONCAT(IF(EXACT(UPPER(_xlpm.x),LOWER(_xlpm.x))*ISERROR(VALUE(_xlpm.x))*EXACT(9504&lt;CODE(_xlpm.x),CODE(_xlpm.x)&lt;9591),_xlpm.x,ASC(_xlpm.x)))),"ｰ","ー"),"~","～"))</f>
        <v/>
      </c>
      <c r="AD30" s="117" t="str">
        <f t="shared" si="5"/>
        <v/>
      </c>
      <c r="AE30" s="77" t="str">
        <f t="shared" si="0"/>
        <v/>
      </c>
      <c r="AF30" s="77" t="str">
        <f t="shared" si="1"/>
        <v/>
      </c>
      <c r="AG30" s="77" t="str">
        <f t="shared" si="2"/>
        <v/>
      </c>
      <c r="AH30" s="115" t="str" cm="1">
        <f t="array" ref="AH30">IFERROR(IF(C15="","",SUBSTITUTE(SUBSTITUTE(_xlfn.LET(_xlpm.x,MID(DBCS(E15),_xlfn.SEQUENCE(LEN(DBCS(E15))),1),_xlfn.CONCAT(IF(EXACT(UPPER(_xlpm.x),LOWER(_xlpm.x))*ISERROR(VALUE(_xlpm.x))*EXACT(9504&lt;CODE(_xlpm.x),CODE(_xlpm.x)&lt;9591),_xlpm.x,ASC(_xlpm.x)))),"ｰ","ー"),"~","～")),"")</f>
        <v/>
      </c>
      <c r="AI30" s="77" t="str" cm="1">
        <f t="array" ref="AI30">IFERROR(IF(C15="","",SUBSTITUTE(SUBSTITUTE(_xlfn.LET(_xlpm.x,MID(DBCS(H15),_xlfn.SEQUENCE(LEN(DBCS(H15))),1),_xlfn.CONCAT(IF(EXACT(UPPER(_xlpm.x),LOWER(_xlpm.x))*ISERROR(VALUE(_xlpm.x))*EXACT(9504&lt;CODE(_xlpm.x),CODE(_xlpm.x)&lt;9591),_xlpm.x,ASC(_xlpm.x)))),"ｰ","ー"),"~","～")),"")</f>
        <v/>
      </c>
      <c r="AJ30" s="77" t="str" cm="1">
        <f t="array" aca="1" ref="AJ30" ca="1">IF(C15="","",ASC(SUBSTITUTE(SUBSTITUTE(SUBSTITUTE(SUBSTITUTE(SUBSTITUTE(SUBSTITUTE(SUBSTITUTE(IF(CELL("type",K15)="b","未記入",IFERROR(IF(OR(K15=TEXT(VALUE(K15),"yyyy年M月d日"),K15=TEXT(VALUE(K15),"yyyy/M/d")),TEXT(VALUE(K15),"yyyy年M月d日"),IF(OR(K15=TEXT(VALUE(K15),"yyyy年M月"),K15=TEXT(VALUE(K15),"yyyy/M")),TEXT(VALUE(K15),"yyyy年M月"),IF(OR(K15=TEXT(VALUE(K15),"yyyy年"),K15=TEXT(VALUE(K15),"yyyy")),TEXT(VALUE(K15),"yyyy年M月"),K15))),K15)),"不明","-"),"?","-"),"？","-"),"ー","-"),"―","-"),"‐","-"),"－","-")))</f>
        <v/>
      </c>
      <c r="AK30" s="77" t="str" cm="1">
        <f t="array" ref="AK30">IFERROR(IF(C15="","",SUBSTITUTE(SUBSTITUTE(_xlfn.LET(_xlpm.x,MID(DBCS(L15),_xlfn.SEQUENCE(LEN(DBCS(L15))),1),_xlfn.CONCAT(IF(EXACT(UPPER(_xlpm.x),LOWER(_xlpm.x))*ISERROR(VALUE(_xlpm.x))*EXACT(9504&lt;CODE(_xlpm.x),CODE(_xlpm.x)&lt;9591),_xlpm.x,ASC(_xlpm.x)))),"ｰ","ー"),"~","～")),"")</f>
        <v/>
      </c>
      <c r="AL30" s="77" t="str" cm="1">
        <f t="array" ref="AL30">IF(AC30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0" s="77" t="str" cm="1">
        <f t="array" ref="AM30">IF(AC30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0" s="77" t="str">
        <f>IF(AC30="","",IF(【分析依頼書】!$D$36&lt;&gt;"",【分析依頼書】!$D$36,"-"))</f>
        <v/>
      </c>
      <c r="AO30" s="77" t="s">
        <v>254</v>
      </c>
      <c r="AP30" s="77" t="str">
        <f>IF(AC30="","",IF(COUNTIF(【分析依頼書】!$A$42,"*Ｆ?????*")&gt;0,MID(【分析依頼書】!$A$42,FIND("Ｆ",【分析依頼書】!$A$42),6),""))</f>
        <v/>
      </c>
      <c r="AQ30" s="77" t="str">
        <f t="shared" si="3"/>
        <v/>
      </c>
      <c r="AR30" t="str">
        <f t="shared" si="4"/>
        <v/>
      </c>
    </row>
    <row r="31" spans="1:44" ht="45" customHeight="1">
      <c r="A31" s="109" t="s">
        <v>351</v>
      </c>
      <c r="B31" s="125"/>
      <c r="C31" s="152"/>
      <c r="D31" s="152"/>
      <c r="E31" s="149"/>
      <c r="F31" s="149"/>
      <c r="G31" s="149"/>
      <c r="H31" s="149"/>
      <c r="I31" s="149"/>
      <c r="J31" s="149"/>
      <c r="K31" s="130"/>
      <c r="L31" s="110"/>
      <c r="AA31" s="77" t="str">
        <f>IF(AC31="","",COUNT(AA$4:AA30)+1)</f>
        <v/>
      </c>
      <c r="AB31" s="77" t="str">
        <f>IF(AA31="","",IF(EXACT(COUNT(AA$4:AA30)+1,A16),"",IF(EXACT(A16-ROW(AB31)+4+COUNT(AA$4:AA30),AA31),"",A16)))</f>
        <v/>
      </c>
      <c r="AC31" s="77" t="str" cm="1">
        <f t="array" ref="AC31">IF(C16="","",SUBSTITUTE(SUBSTITUTE(_xlfn.LET(_xlpm.x,MID(DBCS(C16),_xlfn.SEQUENCE(LEN(DBCS(C16))),1),_xlfn.CONCAT(IF(EXACT(UPPER(_xlpm.x),LOWER(_xlpm.x))*ISERROR(VALUE(_xlpm.x))*EXACT(9504&lt;CODE(_xlpm.x),CODE(_xlpm.x)&lt;9591),_xlpm.x,ASC(_xlpm.x)))),"ｰ","ー"),"~","～"))</f>
        <v/>
      </c>
      <c r="AD31" s="117" t="str">
        <f t="shared" si="5"/>
        <v/>
      </c>
      <c r="AE31" s="77" t="str">
        <f t="shared" si="0"/>
        <v/>
      </c>
      <c r="AF31" s="77" t="str">
        <f t="shared" si="1"/>
        <v/>
      </c>
      <c r="AG31" s="77" t="str">
        <f t="shared" si="2"/>
        <v/>
      </c>
      <c r="AH31" s="115" t="str" cm="1">
        <f t="array" ref="AH31">IFERROR(IF(C16="","",SUBSTITUTE(SUBSTITUTE(_xlfn.LET(_xlpm.x,MID(DBCS(E16),_xlfn.SEQUENCE(LEN(DBCS(E16))),1),_xlfn.CONCAT(IF(EXACT(UPPER(_xlpm.x),LOWER(_xlpm.x))*ISERROR(VALUE(_xlpm.x))*EXACT(9504&lt;CODE(_xlpm.x),CODE(_xlpm.x)&lt;9591),_xlpm.x,ASC(_xlpm.x)))),"ｰ","ー"),"~","～")),"")</f>
        <v/>
      </c>
      <c r="AI31" s="77" t="str" cm="1">
        <f t="array" ref="AI31">IFERROR(IF(C16="","",SUBSTITUTE(SUBSTITUTE(_xlfn.LET(_xlpm.x,MID(DBCS(H16),_xlfn.SEQUENCE(LEN(DBCS(H16))),1),_xlfn.CONCAT(IF(EXACT(UPPER(_xlpm.x),LOWER(_xlpm.x))*ISERROR(VALUE(_xlpm.x))*EXACT(9504&lt;CODE(_xlpm.x),CODE(_xlpm.x)&lt;9591),_xlpm.x,ASC(_xlpm.x)))),"ｰ","ー"),"~","～")),"")</f>
        <v/>
      </c>
      <c r="AJ31" s="77" t="str" cm="1">
        <f t="array" aca="1" ref="AJ31" ca="1">IF(C16="","",ASC(SUBSTITUTE(SUBSTITUTE(SUBSTITUTE(SUBSTITUTE(SUBSTITUTE(SUBSTITUTE(SUBSTITUTE(IF(CELL("type",K16)="b","未記入",IFERROR(IF(OR(K16=TEXT(VALUE(K16),"yyyy年M月d日"),K16=TEXT(VALUE(K16),"yyyy/M/d")),TEXT(VALUE(K16),"yyyy年M月d日"),IF(OR(K16=TEXT(VALUE(K16),"yyyy年M月"),K16=TEXT(VALUE(K16),"yyyy/M")),TEXT(VALUE(K16),"yyyy年M月"),IF(OR(K16=TEXT(VALUE(K16),"yyyy年"),K16=TEXT(VALUE(K16),"yyyy")),TEXT(VALUE(K16),"yyyy年M月"),K16))),K16)),"不明","-"),"?","-"),"？","-"),"ー","-"),"―","-"),"‐","-"),"－","-")))</f>
        <v/>
      </c>
      <c r="AK31" s="77" t="str" cm="1">
        <f t="array" ref="AK31">IFERROR(IF(C16="","",SUBSTITUTE(SUBSTITUTE(_xlfn.LET(_xlpm.x,MID(DBCS(L16),_xlfn.SEQUENCE(LEN(DBCS(L16))),1),_xlfn.CONCAT(IF(EXACT(UPPER(_xlpm.x),LOWER(_xlpm.x))*ISERROR(VALUE(_xlpm.x))*EXACT(9504&lt;CODE(_xlpm.x),CODE(_xlpm.x)&lt;9591),_xlpm.x,ASC(_xlpm.x)))),"ｰ","ー"),"~","～")),"")</f>
        <v/>
      </c>
      <c r="AL31" s="77" t="str" cm="1">
        <f t="array" ref="AL31">IF(AC31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1" s="77" t="str" cm="1">
        <f t="array" ref="AM31">IF(AC31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1" s="77" t="str">
        <f>IF(AC31="","",IF(【分析依頼書】!$D$36&lt;&gt;"",【分析依頼書】!$D$36,"-"))</f>
        <v/>
      </c>
      <c r="AO31" s="77" t="s">
        <v>254</v>
      </c>
      <c r="AP31" s="77" t="str">
        <f>IF(AC31="","",IF(COUNTIF(【分析依頼書】!$A$42,"*Ｆ?????*")&gt;0,MID(【分析依頼書】!$A$42,FIND("Ｆ",【分析依頼書】!$A$42),6),""))</f>
        <v/>
      </c>
      <c r="AQ31" s="77" t="str">
        <f t="shared" si="3"/>
        <v/>
      </c>
      <c r="AR31" t="str">
        <f t="shared" si="4"/>
        <v/>
      </c>
    </row>
    <row r="32" spans="1:44" ht="45" customHeight="1">
      <c r="A32" s="109" t="s">
        <v>352</v>
      </c>
      <c r="B32" s="125"/>
      <c r="C32" s="152"/>
      <c r="D32" s="152"/>
      <c r="E32" s="152"/>
      <c r="F32" s="152"/>
      <c r="G32" s="152"/>
      <c r="H32" s="152"/>
      <c r="I32" s="152"/>
      <c r="J32" s="152"/>
      <c r="K32" s="130"/>
      <c r="L32" s="110"/>
      <c r="AA32" s="77" t="str">
        <f>IF(AC32="","",COUNT(AA$4:AA31)+1)</f>
        <v/>
      </c>
      <c r="AB32" s="77" t="str">
        <f>IF(AA32="","",IF(EXACT(COUNT(AA$4:AA31)+1,A17),"",IF(EXACT(A17-ROW(AB32)+4+COUNT(AA$4:AA31),AA32),"",A17)))</f>
        <v/>
      </c>
      <c r="AC32" s="77" t="str" cm="1">
        <f t="array" ref="AC32">IF(C17="","",SUBSTITUTE(SUBSTITUTE(_xlfn.LET(_xlpm.x,MID(DBCS(C17),_xlfn.SEQUENCE(LEN(DBCS(C17))),1),_xlfn.CONCAT(IF(EXACT(UPPER(_xlpm.x),LOWER(_xlpm.x))*ISERROR(VALUE(_xlpm.x))*EXACT(9504&lt;CODE(_xlpm.x),CODE(_xlpm.x)&lt;9591),_xlpm.x,ASC(_xlpm.x)))),"ｰ","ー"),"~","～"))</f>
        <v/>
      </c>
      <c r="AD32" s="117" t="str">
        <f t="shared" si="5"/>
        <v/>
      </c>
      <c r="AE32" s="77" t="str">
        <f t="shared" si="0"/>
        <v/>
      </c>
      <c r="AF32" s="77" t="str">
        <f t="shared" si="1"/>
        <v/>
      </c>
      <c r="AG32" s="77" t="str">
        <f t="shared" si="2"/>
        <v/>
      </c>
      <c r="AH32" s="115" t="str" cm="1">
        <f t="array" ref="AH32">IFERROR(IF(C17="","",SUBSTITUTE(SUBSTITUTE(_xlfn.LET(_xlpm.x,MID(DBCS(E17),_xlfn.SEQUENCE(LEN(DBCS(E17))),1),_xlfn.CONCAT(IF(EXACT(UPPER(_xlpm.x),LOWER(_xlpm.x))*ISERROR(VALUE(_xlpm.x))*EXACT(9504&lt;CODE(_xlpm.x),CODE(_xlpm.x)&lt;9591),_xlpm.x,ASC(_xlpm.x)))),"ｰ","ー"),"~","～")),"")</f>
        <v/>
      </c>
      <c r="AI32" s="77" t="str" cm="1">
        <f t="array" ref="AI32">IFERROR(IF(C17="","",SUBSTITUTE(SUBSTITUTE(_xlfn.LET(_xlpm.x,MID(DBCS(H17),_xlfn.SEQUENCE(LEN(DBCS(H17))),1),_xlfn.CONCAT(IF(EXACT(UPPER(_xlpm.x),LOWER(_xlpm.x))*ISERROR(VALUE(_xlpm.x))*EXACT(9504&lt;CODE(_xlpm.x),CODE(_xlpm.x)&lt;9591),_xlpm.x,ASC(_xlpm.x)))),"ｰ","ー"),"~","～")),"")</f>
        <v/>
      </c>
      <c r="AJ32" s="77" t="str" cm="1">
        <f t="array" aca="1" ref="AJ32" ca="1">IF(C17="","",ASC(SUBSTITUTE(SUBSTITUTE(SUBSTITUTE(SUBSTITUTE(SUBSTITUTE(SUBSTITUTE(SUBSTITUTE(IF(CELL("type",K17)="b","未記入",IFERROR(IF(OR(K17=TEXT(VALUE(K17),"yyyy年M月d日"),K17=TEXT(VALUE(K17),"yyyy/M/d")),TEXT(VALUE(K17),"yyyy年M月d日"),IF(OR(K17=TEXT(VALUE(K17),"yyyy年M月"),K17=TEXT(VALUE(K17),"yyyy/M")),TEXT(VALUE(K17),"yyyy年M月"),IF(OR(K17=TEXT(VALUE(K17),"yyyy年"),K17=TEXT(VALUE(K17),"yyyy")),TEXT(VALUE(K17),"yyyy年M月"),K17))),K17)),"不明","-"),"?","-"),"？","-"),"ー","-"),"―","-"),"‐","-"),"－","-")))</f>
        <v/>
      </c>
      <c r="AK32" s="77" t="str" cm="1">
        <f t="array" ref="AK32">IFERROR(IF(C17="","",SUBSTITUTE(SUBSTITUTE(_xlfn.LET(_xlpm.x,MID(DBCS(L17),_xlfn.SEQUENCE(LEN(DBCS(L17))),1),_xlfn.CONCAT(IF(EXACT(UPPER(_xlpm.x),LOWER(_xlpm.x))*ISERROR(VALUE(_xlpm.x))*EXACT(9504&lt;CODE(_xlpm.x),CODE(_xlpm.x)&lt;9591),_xlpm.x,ASC(_xlpm.x)))),"ｰ","ー"),"~","～")),"")</f>
        <v/>
      </c>
      <c r="AL32" s="77" t="str" cm="1">
        <f t="array" ref="AL32">IF(AC32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2" s="77" t="str" cm="1">
        <f t="array" ref="AM32">IF(AC32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2" s="77" t="str">
        <f>IF(AC32="","",IF(【分析依頼書】!$D$36&lt;&gt;"",【分析依頼書】!$D$36,"-"))</f>
        <v/>
      </c>
      <c r="AO32" s="77" t="s">
        <v>254</v>
      </c>
      <c r="AP32" s="77" t="str">
        <f>IF(AC32="","",IF(COUNTIF(【分析依頼書】!$A$42,"*Ｆ?????*")&gt;0,MID(【分析依頼書】!$A$42,FIND("Ｆ",【分析依頼書】!$A$42),6),""))</f>
        <v/>
      </c>
      <c r="AQ32" s="77" t="str">
        <f t="shared" si="3"/>
        <v/>
      </c>
      <c r="AR32" t="str">
        <f t="shared" si="4"/>
        <v/>
      </c>
    </row>
    <row r="33" spans="1:44" ht="45" customHeight="1">
      <c r="A33" s="109" t="s">
        <v>353</v>
      </c>
      <c r="B33" s="125"/>
      <c r="C33" s="152"/>
      <c r="D33" s="152"/>
      <c r="E33" s="152"/>
      <c r="F33" s="152"/>
      <c r="G33" s="152"/>
      <c r="H33" s="152"/>
      <c r="I33" s="152"/>
      <c r="J33" s="152"/>
      <c r="K33" s="130"/>
      <c r="L33" s="110"/>
      <c r="AA33" s="77" t="str">
        <f>IF(AC33="","",COUNT(AA$4:AA32)+1)</f>
        <v/>
      </c>
      <c r="AB33" s="77" t="str">
        <f>IF(AA33="","",IF(EXACT(COUNT(AA$4:AA32)+1,A18),"",IF(EXACT(A18-ROW(AB33)+4+COUNT(AA$4:AA32),AA33),"",A18)))</f>
        <v/>
      </c>
      <c r="AC33" s="77" t="str" cm="1">
        <f t="array" ref="AC33">IF(C18="","",SUBSTITUTE(SUBSTITUTE(_xlfn.LET(_xlpm.x,MID(DBCS(C18),_xlfn.SEQUENCE(LEN(DBCS(C18))),1),_xlfn.CONCAT(IF(EXACT(UPPER(_xlpm.x),LOWER(_xlpm.x))*ISERROR(VALUE(_xlpm.x))*EXACT(9504&lt;CODE(_xlpm.x),CODE(_xlpm.x)&lt;9591),_xlpm.x,ASC(_xlpm.x)))),"ｰ","ー"),"~","～"))</f>
        <v/>
      </c>
      <c r="AD33" s="117" t="str">
        <f t="shared" si="5"/>
        <v/>
      </c>
      <c r="AE33" s="77" t="str">
        <f t="shared" si="0"/>
        <v/>
      </c>
      <c r="AF33" s="77" t="str">
        <f t="shared" si="1"/>
        <v/>
      </c>
      <c r="AG33" s="77" t="str">
        <f t="shared" si="2"/>
        <v/>
      </c>
      <c r="AH33" s="115" t="str" cm="1">
        <f t="array" ref="AH33">IFERROR(IF(C18="","",SUBSTITUTE(SUBSTITUTE(_xlfn.LET(_xlpm.x,MID(DBCS(E18),_xlfn.SEQUENCE(LEN(DBCS(E18))),1),_xlfn.CONCAT(IF(EXACT(UPPER(_xlpm.x),LOWER(_xlpm.x))*ISERROR(VALUE(_xlpm.x))*EXACT(9504&lt;CODE(_xlpm.x),CODE(_xlpm.x)&lt;9591),_xlpm.x,ASC(_xlpm.x)))),"ｰ","ー"),"~","～")),"")</f>
        <v/>
      </c>
      <c r="AI33" s="77" t="str" cm="1">
        <f t="array" ref="AI33">IFERROR(IF(C18="","",SUBSTITUTE(SUBSTITUTE(_xlfn.LET(_xlpm.x,MID(DBCS(H18),_xlfn.SEQUENCE(LEN(DBCS(H18))),1),_xlfn.CONCAT(IF(EXACT(UPPER(_xlpm.x),LOWER(_xlpm.x))*ISERROR(VALUE(_xlpm.x))*EXACT(9504&lt;CODE(_xlpm.x),CODE(_xlpm.x)&lt;9591),_xlpm.x,ASC(_xlpm.x)))),"ｰ","ー"),"~","～")),"")</f>
        <v/>
      </c>
      <c r="AJ33" s="77" t="str" cm="1">
        <f t="array" aca="1" ref="AJ33" ca="1">IF(C18="","",ASC(SUBSTITUTE(SUBSTITUTE(SUBSTITUTE(SUBSTITUTE(SUBSTITUTE(SUBSTITUTE(SUBSTITUTE(IF(CELL("type",K18)="b","未記入",IFERROR(IF(OR(K18=TEXT(VALUE(K18),"yyyy年M月d日"),K18=TEXT(VALUE(K18),"yyyy/M/d")),TEXT(VALUE(K18),"yyyy年M月d日"),IF(OR(K18=TEXT(VALUE(K18),"yyyy年M月"),K18=TEXT(VALUE(K18),"yyyy/M")),TEXT(VALUE(K18),"yyyy年M月"),IF(OR(K18=TEXT(VALUE(K18),"yyyy年"),K18=TEXT(VALUE(K18),"yyyy")),TEXT(VALUE(K18),"yyyy年M月"),K18))),K18)),"不明","-"),"?","-"),"？","-"),"ー","-"),"―","-"),"‐","-"),"－","-")))</f>
        <v/>
      </c>
      <c r="AK33" s="77" t="str" cm="1">
        <f t="array" ref="AK33">IFERROR(IF(C18="","",SUBSTITUTE(SUBSTITUTE(_xlfn.LET(_xlpm.x,MID(DBCS(L18),_xlfn.SEQUENCE(LEN(DBCS(L18))),1),_xlfn.CONCAT(IF(EXACT(UPPER(_xlpm.x),LOWER(_xlpm.x))*ISERROR(VALUE(_xlpm.x))*EXACT(9504&lt;CODE(_xlpm.x),CODE(_xlpm.x)&lt;9591),_xlpm.x,ASC(_xlpm.x)))),"ｰ","ー"),"~","～")),"")</f>
        <v/>
      </c>
      <c r="AL33" s="77" t="str" cm="1">
        <f t="array" ref="AL33">IF(AC33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3" s="77" t="str" cm="1">
        <f t="array" ref="AM33">IF(AC33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3" s="77" t="str">
        <f>IF(AC33="","",IF(【分析依頼書】!$D$36&lt;&gt;"",【分析依頼書】!$D$36,"-"))</f>
        <v/>
      </c>
      <c r="AO33" s="77" t="s">
        <v>254</v>
      </c>
      <c r="AP33" s="77" t="str">
        <f>IF(AC33="","",IF(COUNTIF(【分析依頼書】!$A$42,"*Ｆ?????*")&gt;0,MID(【分析依頼書】!$A$42,FIND("Ｆ",【分析依頼書】!$A$42),6),""))</f>
        <v/>
      </c>
      <c r="AQ33" s="77" t="str">
        <f t="shared" si="3"/>
        <v/>
      </c>
      <c r="AR33" t="str">
        <f t="shared" si="4"/>
        <v/>
      </c>
    </row>
    <row r="34" spans="1:44" ht="45" customHeight="1">
      <c r="A34" s="109" t="s">
        <v>354</v>
      </c>
      <c r="B34" s="125"/>
      <c r="C34" s="152"/>
      <c r="D34" s="152"/>
      <c r="E34" s="152"/>
      <c r="F34" s="152"/>
      <c r="G34" s="152"/>
      <c r="H34" s="152"/>
      <c r="I34" s="152"/>
      <c r="J34" s="152"/>
      <c r="K34" s="130"/>
      <c r="L34" s="110"/>
      <c r="AA34" s="77" t="str">
        <f>IF(AC34="","",COUNT(AA$4:AA33)+1)</f>
        <v/>
      </c>
      <c r="AB34" s="77" t="str">
        <f>IF(AA34="","",IF(EXACT(COUNT(AA$4:AA33)+1,A19),"",IF(EXACT(A19-ROW(AB34)+4+COUNT(AA$4:AA33),AA34),"",A19)))</f>
        <v/>
      </c>
      <c r="AC34" s="77" t="str" cm="1">
        <f t="array" ref="AC34">IF(C19="","",SUBSTITUTE(SUBSTITUTE(_xlfn.LET(_xlpm.x,MID(DBCS(C19),_xlfn.SEQUENCE(LEN(DBCS(C19))),1),_xlfn.CONCAT(IF(EXACT(UPPER(_xlpm.x),LOWER(_xlpm.x))*ISERROR(VALUE(_xlpm.x))*EXACT(9504&lt;CODE(_xlpm.x),CODE(_xlpm.x)&lt;9591),_xlpm.x,ASC(_xlpm.x)))),"ｰ","ー"),"~","～"))</f>
        <v/>
      </c>
      <c r="AD34" s="117" t="str">
        <f t="shared" si="5"/>
        <v/>
      </c>
      <c r="AE34" s="77" t="str">
        <f t="shared" si="0"/>
        <v/>
      </c>
      <c r="AF34" s="77" t="str">
        <f t="shared" si="1"/>
        <v/>
      </c>
      <c r="AG34" s="77" t="str">
        <f t="shared" si="2"/>
        <v/>
      </c>
      <c r="AH34" s="115" t="str" cm="1">
        <f t="array" ref="AH34">IFERROR(IF(C19="","",SUBSTITUTE(SUBSTITUTE(_xlfn.LET(_xlpm.x,MID(DBCS(E19),_xlfn.SEQUENCE(LEN(DBCS(E19))),1),_xlfn.CONCAT(IF(EXACT(UPPER(_xlpm.x),LOWER(_xlpm.x))*ISERROR(VALUE(_xlpm.x))*EXACT(9504&lt;CODE(_xlpm.x),CODE(_xlpm.x)&lt;9591),_xlpm.x,ASC(_xlpm.x)))),"ｰ","ー"),"~","～")),"")</f>
        <v/>
      </c>
      <c r="AI34" s="77" t="str" cm="1">
        <f t="array" ref="AI34">IFERROR(IF(C19="","",SUBSTITUTE(SUBSTITUTE(_xlfn.LET(_xlpm.x,MID(DBCS(H19),_xlfn.SEQUENCE(LEN(DBCS(H19))),1),_xlfn.CONCAT(IF(EXACT(UPPER(_xlpm.x),LOWER(_xlpm.x))*ISERROR(VALUE(_xlpm.x))*EXACT(9504&lt;CODE(_xlpm.x),CODE(_xlpm.x)&lt;9591),_xlpm.x,ASC(_xlpm.x)))),"ｰ","ー"),"~","～")),"")</f>
        <v/>
      </c>
      <c r="AJ34" s="77" t="str" cm="1">
        <f t="array" aca="1" ref="AJ34" ca="1">IF(C19="","",ASC(SUBSTITUTE(SUBSTITUTE(SUBSTITUTE(SUBSTITUTE(SUBSTITUTE(SUBSTITUTE(SUBSTITUTE(IF(CELL("type",K19)="b","未記入",IFERROR(IF(OR(K19=TEXT(VALUE(K19),"yyyy年M月d日"),K19=TEXT(VALUE(K19),"yyyy/M/d")),TEXT(VALUE(K19),"yyyy年M月d日"),IF(OR(K19=TEXT(VALUE(K19),"yyyy年M月"),K19=TEXT(VALUE(K19),"yyyy/M")),TEXT(VALUE(K19),"yyyy年M月"),IF(OR(K19=TEXT(VALUE(K19),"yyyy年"),K19=TEXT(VALUE(K19),"yyyy")),TEXT(VALUE(K19),"yyyy年M月"),K19))),K19)),"不明","-"),"?","-"),"？","-"),"ー","-"),"―","-"),"‐","-"),"－","-")))</f>
        <v/>
      </c>
      <c r="AK34" s="77" t="str" cm="1">
        <f t="array" ref="AK34">IFERROR(IF(C19="","",SUBSTITUTE(SUBSTITUTE(_xlfn.LET(_xlpm.x,MID(DBCS(L19),_xlfn.SEQUENCE(LEN(DBCS(L19))),1),_xlfn.CONCAT(IF(EXACT(UPPER(_xlpm.x),LOWER(_xlpm.x))*ISERROR(VALUE(_xlpm.x))*EXACT(9504&lt;CODE(_xlpm.x),CODE(_xlpm.x)&lt;9591),_xlpm.x,ASC(_xlpm.x)))),"ｰ","ー"),"~","～")),"")</f>
        <v/>
      </c>
      <c r="AL34" s="77" t="str" cm="1">
        <f t="array" ref="AL34">IF(AC34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4" s="77" t="str" cm="1">
        <f t="array" ref="AM34">IF(AC34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4" s="77" t="str">
        <f>IF(AC34="","",IF(【分析依頼書】!$D$36&lt;&gt;"",【分析依頼書】!$D$36,"-"))</f>
        <v/>
      </c>
      <c r="AO34" s="77" t="s">
        <v>254</v>
      </c>
      <c r="AP34" s="77" t="str">
        <f>IF(AC34="","",IF(COUNTIF(【分析依頼書】!$A$42,"*Ｆ?????*")&gt;0,MID(【分析依頼書】!$A$42,FIND("Ｆ",【分析依頼書】!$A$42),6),""))</f>
        <v/>
      </c>
      <c r="AQ34" s="77" t="str">
        <f t="shared" si="3"/>
        <v/>
      </c>
      <c r="AR34" t="str">
        <f t="shared" si="4"/>
        <v/>
      </c>
    </row>
    <row r="35" spans="1:44" ht="45" customHeight="1">
      <c r="A35" s="109" t="s">
        <v>355</v>
      </c>
      <c r="B35" s="125"/>
      <c r="C35" s="152"/>
      <c r="D35" s="152"/>
      <c r="E35" s="152"/>
      <c r="F35" s="152"/>
      <c r="G35" s="152"/>
      <c r="H35" s="152"/>
      <c r="I35" s="152"/>
      <c r="J35" s="152"/>
      <c r="K35" s="130"/>
      <c r="L35" s="110"/>
      <c r="AA35" s="77" t="str">
        <f>IF(AC35="","",COUNT(AA$4:AA34)+1)</f>
        <v/>
      </c>
      <c r="AB35" s="77" t="str">
        <f>IF(AA35="","",IF(EXACT(COUNT(AA$4:AA34)+1,A20),"",IF(EXACT(A20-ROW(AB35)+4+COUNT(AA$4:AA34),AA35),"",A20)))</f>
        <v/>
      </c>
      <c r="AC35" s="77" t="str" cm="1">
        <f t="array" ref="AC35">IF(C20="","",SUBSTITUTE(SUBSTITUTE(_xlfn.LET(_xlpm.x,MID(DBCS(C20),_xlfn.SEQUENCE(LEN(DBCS(C20))),1),_xlfn.CONCAT(IF(EXACT(UPPER(_xlpm.x),LOWER(_xlpm.x))*ISERROR(VALUE(_xlpm.x))*EXACT(9504&lt;CODE(_xlpm.x),CODE(_xlpm.x)&lt;9591),_xlpm.x,ASC(_xlpm.x)))),"ｰ","ー"),"~","～"))</f>
        <v/>
      </c>
      <c r="AD35" s="117" t="str">
        <f t="shared" si="5"/>
        <v/>
      </c>
      <c r="AE35" s="77" t="str">
        <f t="shared" si="0"/>
        <v/>
      </c>
      <c r="AF35" s="77" t="str">
        <f t="shared" si="1"/>
        <v/>
      </c>
      <c r="AG35" s="77" t="str">
        <f t="shared" si="2"/>
        <v/>
      </c>
      <c r="AH35" s="115" t="str" cm="1">
        <f t="array" ref="AH35">IFERROR(IF(C20="","",SUBSTITUTE(SUBSTITUTE(_xlfn.LET(_xlpm.x,MID(DBCS(E20),_xlfn.SEQUENCE(LEN(DBCS(E20))),1),_xlfn.CONCAT(IF(EXACT(UPPER(_xlpm.x),LOWER(_xlpm.x))*ISERROR(VALUE(_xlpm.x))*EXACT(9504&lt;CODE(_xlpm.x),CODE(_xlpm.x)&lt;9591),_xlpm.x,ASC(_xlpm.x)))),"ｰ","ー"),"~","～")),"")</f>
        <v/>
      </c>
      <c r="AI35" s="77" t="str" cm="1">
        <f t="array" ref="AI35">IFERROR(IF(C20="","",SUBSTITUTE(SUBSTITUTE(_xlfn.LET(_xlpm.x,MID(DBCS(H20),_xlfn.SEQUENCE(LEN(DBCS(H20))),1),_xlfn.CONCAT(IF(EXACT(UPPER(_xlpm.x),LOWER(_xlpm.x))*ISERROR(VALUE(_xlpm.x))*EXACT(9504&lt;CODE(_xlpm.x),CODE(_xlpm.x)&lt;9591),_xlpm.x,ASC(_xlpm.x)))),"ｰ","ー"),"~","～")),"")</f>
        <v/>
      </c>
      <c r="AJ35" s="77" t="str" cm="1">
        <f t="array" aca="1" ref="AJ35" ca="1">IF(C20="","",ASC(SUBSTITUTE(SUBSTITUTE(SUBSTITUTE(SUBSTITUTE(SUBSTITUTE(SUBSTITUTE(SUBSTITUTE(IF(CELL("type",K20)="b","未記入",IFERROR(IF(OR(K20=TEXT(VALUE(K20),"yyyy年M月d日"),K20=TEXT(VALUE(K20),"yyyy/M/d")),TEXT(VALUE(K20),"yyyy年M月d日"),IF(OR(K20=TEXT(VALUE(K20),"yyyy年M月"),K20=TEXT(VALUE(K20),"yyyy/M")),TEXT(VALUE(K20),"yyyy年M月"),IF(OR(K20=TEXT(VALUE(K20),"yyyy年"),K20=TEXT(VALUE(K20),"yyyy")),TEXT(VALUE(K20),"yyyy年M月"),K20))),K20)),"不明","-"),"?","-"),"？","-"),"ー","-"),"―","-"),"‐","-"),"－","-")))</f>
        <v/>
      </c>
      <c r="AK35" s="77" t="str" cm="1">
        <f t="array" ref="AK35">IFERROR(IF(C20="","",SUBSTITUTE(SUBSTITUTE(_xlfn.LET(_xlpm.x,MID(DBCS(L20),_xlfn.SEQUENCE(LEN(DBCS(L20))),1),_xlfn.CONCAT(IF(EXACT(UPPER(_xlpm.x),LOWER(_xlpm.x))*ISERROR(VALUE(_xlpm.x))*EXACT(9504&lt;CODE(_xlpm.x),CODE(_xlpm.x)&lt;9591),_xlpm.x,ASC(_xlpm.x)))),"ｰ","ー"),"~","～")),"")</f>
        <v/>
      </c>
      <c r="AL35" s="77" t="str" cm="1">
        <f t="array" ref="AL35">IF(AC35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5" s="77" t="str" cm="1">
        <f t="array" ref="AM35">IF(AC35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5" s="77" t="str">
        <f>IF(AC35="","",IF(【分析依頼書】!$D$36&lt;&gt;"",【分析依頼書】!$D$36,"-"))</f>
        <v/>
      </c>
      <c r="AO35" s="77" t="s">
        <v>254</v>
      </c>
      <c r="AP35" s="77" t="str">
        <f>IF(AC35="","",IF(COUNTIF(【分析依頼書】!$A$42,"*Ｆ?????*")&gt;0,MID(【分析依頼書】!$A$42,FIND("Ｆ",【分析依頼書】!$A$42),6),""))</f>
        <v/>
      </c>
      <c r="AQ35" s="77" t="str">
        <f t="shared" si="3"/>
        <v/>
      </c>
      <c r="AR35" t="str">
        <f t="shared" si="4"/>
        <v/>
      </c>
    </row>
    <row r="36" spans="1:44" ht="45" customHeight="1">
      <c r="A36" s="109" t="s">
        <v>356</v>
      </c>
      <c r="B36" s="125"/>
      <c r="C36" s="152"/>
      <c r="D36" s="152"/>
      <c r="E36" s="152"/>
      <c r="F36" s="152"/>
      <c r="G36" s="152"/>
      <c r="H36" s="152"/>
      <c r="I36" s="152"/>
      <c r="J36" s="152"/>
      <c r="K36" s="130"/>
      <c r="L36" s="110"/>
      <c r="AA36" s="77" t="str">
        <f>IF(AC36="","",COUNT(AA$4:AA35)+1)</f>
        <v/>
      </c>
      <c r="AB36" s="77" t="str">
        <f>IF(AA36="","",IF(EXACT(COUNT(AA$4:AA35)+1,A21),"",IF(EXACT(A21-ROW(AB36)+4+COUNT(AA$4:AA35),AA36),"",A21)))</f>
        <v/>
      </c>
      <c r="AC36" s="77" t="str" cm="1">
        <f t="array" ref="AC36">IF(C21="","",SUBSTITUTE(SUBSTITUTE(_xlfn.LET(_xlpm.x,MID(DBCS(C21),_xlfn.SEQUENCE(LEN(DBCS(C21))),1),_xlfn.CONCAT(IF(EXACT(UPPER(_xlpm.x),LOWER(_xlpm.x))*ISERROR(VALUE(_xlpm.x))*EXACT(9504&lt;CODE(_xlpm.x),CODE(_xlpm.x)&lt;9591),_xlpm.x,ASC(_xlpm.x)))),"ｰ","ー"),"~","～"))</f>
        <v/>
      </c>
      <c r="AD36" s="117" t="str">
        <f t="shared" si="5"/>
        <v/>
      </c>
      <c r="AE36" s="77" t="str">
        <f t="shared" si="0"/>
        <v/>
      </c>
      <c r="AF36" s="77" t="str">
        <f t="shared" si="1"/>
        <v/>
      </c>
      <c r="AG36" s="77" t="str">
        <f t="shared" si="2"/>
        <v/>
      </c>
      <c r="AH36" s="115" t="str" cm="1">
        <f t="array" ref="AH36">IFERROR(IF(C21="","",SUBSTITUTE(SUBSTITUTE(_xlfn.LET(_xlpm.x,MID(DBCS(E21),_xlfn.SEQUENCE(LEN(DBCS(E21))),1),_xlfn.CONCAT(IF(EXACT(UPPER(_xlpm.x),LOWER(_xlpm.x))*ISERROR(VALUE(_xlpm.x))*EXACT(9504&lt;CODE(_xlpm.x),CODE(_xlpm.x)&lt;9591),_xlpm.x,ASC(_xlpm.x)))),"ｰ","ー"),"~","～")),"")</f>
        <v/>
      </c>
      <c r="AI36" s="77" t="str" cm="1">
        <f t="array" ref="AI36">IFERROR(IF(C21="","",SUBSTITUTE(SUBSTITUTE(_xlfn.LET(_xlpm.x,MID(DBCS(H21),_xlfn.SEQUENCE(LEN(DBCS(H21))),1),_xlfn.CONCAT(IF(EXACT(UPPER(_xlpm.x),LOWER(_xlpm.x))*ISERROR(VALUE(_xlpm.x))*EXACT(9504&lt;CODE(_xlpm.x),CODE(_xlpm.x)&lt;9591),_xlpm.x,ASC(_xlpm.x)))),"ｰ","ー"),"~","～")),"")</f>
        <v/>
      </c>
      <c r="AJ36" s="77" t="str" cm="1">
        <f t="array" aca="1" ref="AJ36" ca="1">IF(C21="","",ASC(SUBSTITUTE(SUBSTITUTE(SUBSTITUTE(SUBSTITUTE(SUBSTITUTE(SUBSTITUTE(SUBSTITUTE(IF(CELL("type",K21)="b","未記入",IFERROR(IF(OR(K21=TEXT(VALUE(K21),"yyyy年M月d日"),K21=TEXT(VALUE(K21),"yyyy/M/d")),TEXT(VALUE(K21),"yyyy年M月d日"),IF(OR(K21=TEXT(VALUE(K21),"yyyy年M月"),K21=TEXT(VALUE(K21),"yyyy/M")),TEXT(VALUE(K21),"yyyy年M月"),IF(OR(K21=TEXT(VALUE(K21),"yyyy年"),K21=TEXT(VALUE(K21),"yyyy")),TEXT(VALUE(K21),"yyyy年M月"),K21))),K21)),"不明","-"),"?","-"),"？","-"),"ー","-"),"―","-"),"‐","-"),"－","-")))</f>
        <v/>
      </c>
      <c r="AK36" s="77" t="str" cm="1">
        <f t="array" ref="AK36">IFERROR(IF(C21="","",SUBSTITUTE(SUBSTITUTE(_xlfn.LET(_xlpm.x,MID(DBCS(L21),_xlfn.SEQUENCE(LEN(DBCS(L21))),1),_xlfn.CONCAT(IF(EXACT(UPPER(_xlpm.x),LOWER(_xlpm.x))*ISERROR(VALUE(_xlpm.x))*EXACT(9504&lt;CODE(_xlpm.x),CODE(_xlpm.x)&lt;9591),_xlpm.x,ASC(_xlpm.x)))),"ｰ","ー"),"~","～")),"")</f>
        <v/>
      </c>
      <c r="AL36" s="77" t="str" cm="1">
        <f t="array" ref="AL36">IF(AC36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6" s="77" t="str" cm="1">
        <f t="array" ref="AM36">IF(AC36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6" s="77" t="str">
        <f>IF(AC36="","",IF(【分析依頼書】!$D$36&lt;&gt;"",【分析依頼書】!$D$36,"-"))</f>
        <v/>
      </c>
      <c r="AO36" s="77" t="s">
        <v>254</v>
      </c>
      <c r="AP36" s="77" t="str">
        <f>IF(AC36="","",IF(COUNTIF(【分析依頼書】!$A$42,"*Ｆ?????*")&gt;0,MID(【分析依頼書】!$A$42,FIND("Ｆ",【分析依頼書】!$A$42),6),""))</f>
        <v/>
      </c>
      <c r="AQ36" s="77" t="str">
        <f t="shared" si="3"/>
        <v/>
      </c>
      <c r="AR36" t="str">
        <f t="shared" si="4"/>
        <v/>
      </c>
    </row>
    <row r="37" spans="1:44" ht="45" customHeight="1">
      <c r="A37" s="109" t="s">
        <v>357</v>
      </c>
      <c r="B37" s="125"/>
      <c r="C37" s="152"/>
      <c r="D37" s="152"/>
      <c r="E37" s="149"/>
      <c r="F37" s="149"/>
      <c r="G37" s="149"/>
      <c r="H37" s="149"/>
      <c r="I37" s="149"/>
      <c r="J37" s="149"/>
      <c r="K37" s="130"/>
      <c r="L37" s="110"/>
      <c r="AA37" s="77" t="str">
        <f>IF(AC37="","",COUNT(AA$4:AA36)+1)</f>
        <v/>
      </c>
      <c r="AB37" s="77" t="str">
        <f>IF(AA37="","",IF(EXACT(COUNT(AA$4:AA36)+1,A22),"",IF(EXACT(A22-ROW(AB37)+4+COUNT(AA$4:AA36),AA37),"",A22)))</f>
        <v/>
      </c>
      <c r="AC37" s="77" t="str" cm="1">
        <f t="array" ref="AC37">IF(C22="","",SUBSTITUTE(SUBSTITUTE(_xlfn.LET(_xlpm.x,MID(DBCS(C22),_xlfn.SEQUENCE(LEN(DBCS(C22))),1),_xlfn.CONCAT(IF(EXACT(UPPER(_xlpm.x),LOWER(_xlpm.x))*ISERROR(VALUE(_xlpm.x))*EXACT(9504&lt;CODE(_xlpm.x),CODE(_xlpm.x)&lt;9591),_xlpm.x,ASC(_xlpm.x)))),"ｰ","ー"),"~","～"))</f>
        <v/>
      </c>
      <c r="AD37" s="117" t="str">
        <f t="shared" si="5"/>
        <v/>
      </c>
      <c r="AE37" s="77" t="str">
        <f t="shared" si="0"/>
        <v/>
      </c>
      <c r="AF37" s="77" t="str">
        <f t="shared" si="1"/>
        <v/>
      </c>
      <c r="AG37" s="77" t="str">
        <f t="shared" si="2"/>
        <v/>
      </c>
      <c r="AH37" s="115" t="str" cm="1">
        <f t="array" ref="AH37">IFERROR(IF(C22="","",SUBSTITUTE(SUBSTITUTE(_xlfn.LET(_xlpm.x,MID(DBCS(E22),_xlfn.SEQUENCE(LEN(DBCS(E22))),1),_xlfn.CONCAT(IF(EXACT(UPPER(_xlpm.x),LOWER(_xlpm.x))*ISERROR(VALUE(_xlpm.x))*EXACT(9504&lt;CODE(_xlpm.x),CODE(_xlpm.x)&lt;9591),_xlpm.x,ASC(_xlpm.x)))),"ｰ","ー"),"~","～")),"")</f>
        <v/>
      </c>
      <c r="AI37" s="77" t="str" cm="1">
        <f t="array" ref="AI37">IFERROR(IF(C22="","",SUBSTITUTE(SUBSTITUTE(_xlfn.LET(_xlpm.x,MID(DBCS(H22),_xlfn.SEQUENCE(LEN(DBCS(H22))),1),_xlfn.CONCAT(IF(EXACT(UPPER(_xlpm.x),LOWER(_xlpm.x))*ISERROR(VALUE(_xlpm.x))*EXACT(9504&lt;CODE(_xlpm.x),CODE(_xlpm.x)&lt;9591),_xlpm.x,ASC(_xlpm.x)))),"ｰ","ー"),"~","～")),"")</f>
        <v/>
      </c>
      <c r="AJ37" s="77" t="str" cm="1">
        <f t="array" aca="1" ref="AJ37" ca="1">IF(C22="","",ASC(SUBSTITUTE(SUBSTITUTE(SUBSTITUTE(SUBSTITUTE(SUBSTITUTE(SUBSTITUTE(SUBSTITUTE(IF(CELL("type",K22)="b","未記入",IFERROR(IF(OR(K22=TEXT(VALUE(K22),"yyyy年M月d日"),K22=TEXT(VALUE(K22),"yyyy/M/d")),TEXT(VALUE(K22),"yyyy年M月d日"),IF(OR(K22=TEXT(VALUE(K22),"yyyy年M月"),K22=TEXT(VALUE(K22),"yyyy/M")),TEXT(VALUE(K22),"yyyy年M月"),IF(OR(K22=TEXT(VALUE(K22),"yyyy年"),K22=TEXT(VALUE(K22),"yyyy")),TEXT(VALUE(K22),"yyyy年M月"),K22))),K22)),"不明","-"),"?","-"),"？","-"),"ー","-"),"―","-"),"‐","-"),"－","-")))</f>
        <v/>
      </c>
      <c r="AK37" s="77" t="str" cm="1">
        <f t="array" ref="AK37">IFERROR(IF(C22="","",SUBSTITUTE(SUBSTITUTE(_xlfn.LET(_xlpm.x,MID(DBCS(L22),_xlfn.SEQUENCE(LEN(DBCS(L22))),1),_xlfn.CONCAT(IF(EXACT(UPPER(_xlpm.x),LOWER(_xlpm.x))*ISERROR(VALUE(_xlpm.x))*EXACT(9504&lt;CODE(_xlpm.x),CODE(_xlpm.x)&lt;9591),_xlpm.x,ASC(_xlpm.x)))),"ｰ","ー"),"~","～")),"")</f>
        <v/>
      </c>
      <c r="AL37" s="77" t="str" cm="1">
        <f t="array" ref="AL37">IF(AC37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7" s="77" t="str" cm="1">
        <f t="array" ref="AM37">IF(AC37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7" s="77" t="str">
        <f>IF(AC37="","",IF(【分析依頼書】!$D$36&lt;&gt;"",【分析依頼書】!$D$36,"-"))</f>
        <v/>
      </c>
      <c r="AO37" s="77" t="s">
        <v>254</v>
      </c>
      <c r="AP37" s="77" t="str">
        <f>IF(AC37="","",IF(COUNTIF(【分析依頼書】!$A$42,"*Ｆ?????*")&gt;0,MID(【分析依頼書】!$A$42,FIND("Ｆ",【分析依頼書】!$A$42),6),""))</f>
        <v/>
      </c>
      <c r="AQ37" s="77" t="str">
        <f t="shared" si="3"/>
        <v/>
      </c>
      <c r="AR37" t="str">
        <f t="shared" si="4"/>
        <v/>
      </c>
    </row>
    <row r="38" spans="1:44" ht="45" customHeight="1">
      <c r="A38" s="109" t="s">
        <v>358</v>
      </c>
      <c r="B38" s="125"/>
      <c r="C38" s="152"/>
      <c r="D38" s="152"/>
      <c r="E38" s="152"/>
      <c r="F38" s="152"/>
      <c r="G38" s="152"/>
      <c r="H38" s="152"/>
      <c r="I38" s="152"/>
      <c r="J38" s="152"/>
      <c r="K38" s="130"/>
      <c r="L38" s="110"/>
      <c r="AA38" s="77" t="str">
        <f>IF(AC38="","",COUNT(AA$4:AA37)+1)</f>
        <v/>
      </c>
      <c r="AB38" s="77" t="str">
        <f>IF(AA38="","",IF(EXACT(COUNT(AA$4:AA37)+1,A23),"",IF(EXACT(A23-ROW(AB38)+4+COUNT(AA$4:AA37),AA38),"",A23)))</f>
        <v/>
      </c>
      <c r="AC38" s="77" t="str" cm="1">
        <f t="array" ref="AC38">IF(C23="","",SUBSTITUTE(SUBSTITUTE(_xlfn.LET(_xlpm.x,MID(DBCS(C23),_xlfn.SEQUENCE(LEN(DBCS(C23))),1),_xlfn.CONCAT(IF(EXACT(UPPER(_xlpm.x),LOWER(_xlpm.x))*ISERROR(VALUE(_xlpm.x))*EXACT(9504&lt;CODE(_xlpm.x),CODE(_xlpm.x)&lt;9591),_xlpm.x,ASC(_xlpm.x)))),"ｰ","ー"),"~","～"))</f>
        <v/>
      </c>
      <c r="AD38" s="117" t="str">
        <f t="shared" si="5"/>
        <v/>
      </c>
      <c r="AE38" s="77" t="str">
        <f t="shared" si="0"/>
        <v/>
      </c>
      <c r="AF38" s="77" t="str">
        <f t="shared" si="1"/>
        <v/>
      </c>
      <c r="AG38" s="77" t="str">
        <f t="shared" si="2"/>
        <v/>
      </c>
      <c r="AH38" s="115" t="str" cm="1">
        <f t="array" ref="AH38">IFERROR(IF(C23="","",SUBSTITUTE(SUBSTITUTE(_xlfn.LET(_xlpm.x,MID(DBCS(E23),_xlfn.SEQUENCE(LEN(DBCS(E23))),1),_xlfn.CONCAT(IF(EXACT(UPPER(_xlpm.x),LOWER(_xlpm.x))*ISERROR(VALUE(_xlpm.x))*EXACT(9504&lt;CODE(_xlpm.x),CODE(_xlpm.x)&lt;9591),_xlpm.x,ASC(_xlpm.x)))),"ｰ","ー"),"~","～")),"")</f>
        <v/>
      </c>
      <c r="AI38" s="77" t="str" cm="1">
        <f t="array" ref="AI38">IFERROR(IF(C23="","",SUBSTITUTE(SUBSTITUTE(_xlfn.LET(_xlpm.x,MID(DBCS(H23),_xlfn.SEQUENCE(LEN(DBCS(H23))),1),_xlfn.CONCAT(IF(EXACT(UPPER(_xlpm.x),LOWER(_xlpm.x))*ISERROR(VALUE(_xlpm.x))*EXACT(9504&lt;CODE(_xlpm.x),CODE(_xlpm.x)&lt;9591),_xlpm.x,ASC(_xlpm.x)))),"ｰ","ー"),"~","～")),"")</f>
        <v/>
      </c>
      <c r="AJ38" s="77" t="str" cm="1">
        <f t="array" aca="1" ref="AJ38" ca="1">IF(C23="","",ASC(SUBSTITUTE(SUBSTITUTE(SUBSTITUTE(SUBSTITUTE(SUBSTITUTE(SUBSTITUTE(SUBSTITUTE(IF(CELL("type",K23)="b","未記入",IFERROR(IF(OR(K23=TEXT(VALUE(K23),"yyyy年M月d日"),K23=TEXT(VALUE(K23),"yyyy/M/d")),TEXT(VALUE(K23),"yyyy年M月d日"),IF(OR(K23=TEXT(VALUE(K23),"yyyy年M月"),K23=TEXT(VALUE(K23),"yyyy/M")),TEXT(VALUE(K23),"yyyy年M月"),IF(OR(K23=TEXT(VALUE(K23),"yyyy年"),K23=TEXT(VALUE(K23),"yyyy")),TEXT(VALUE(K23),"yyyy年M月"),K23))),K23)),"不明","-"),"?","-"),"？","-"),"ー","-"),"―","-"),"‐","-"),"－","-")))</f>
        <v/>
      </c>
      <c r="AK38" s="77" t="str" cm="1">
        <f t="array" ref="AK38">IFERROR(IF(C23="","",SUBSTITUTE(SUBSTITUTE(_xlfn.LET(_xlpm.x,MID(DBCS(L23),_xlfn.SEQUENCE(LEN(DBCS(L23))),1),_xlfn.CONCAT(IF(EXACT(UPPER(_xlpm.x),LOWER(_xlpm.x))*ISERROR(VALUE(_xlpm.x))*EXACT(9504&lt;CODE(_xlpm.x),CODE(_xlpm.x)&lt;9591),_xlpm.x,ASC(_xlpm.x)))),"ｰ","ー"),"~","～")),"")</f>
        <v/>
      </c>
      <c r="AL38" s="77" t="str" cm="1">
        <f t="array" ref="AL38">IF(AC38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8" s="77" t="str" cm="1">
        <f t="array" ref="AM38">IF(AC38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8" s="77" t="str">
        <f>IF(AC38="","",IF(【分析依頼書】!$D$36&lt;&gt;"",【分析依頼書】!$D$36,"-"))</f>
        <v/>
      </c>
      <c r="AO38" s="77" t="s">
        <v>254</v>
      </c>
      <c r="AP38" s="77" t="str">
        <f>IF(AC38="","",IF(COUNTIF(【分析依頼書】!$A$42,"*Ｆ?????*")&gt;0,MID(【分析依頼書】!$A$42,FIND("Ｆ",【分析依頼書】!$A$42),6),""))</f>
        <v/>
      </c>
      <c r="AQ38" s="77" t="str">
        <f t="shared" si="3"/>
        <v/>
      </c>
      <c r="AR38" t="str">
        <f t="shared" si="4"/>
        <v/>
      </c>
    </row>
    <row r="39" spans="1:44" ht="45" customHeight="1">
      <c r="A39" s="109" t="s">
        <v>359</v>
      </c>
      <c r="B39" s="125"/>
      <c r="C39" s="152"/>
      <c r="D39" s="152"/>
      <c r="E39" s="152"/>
      <c r="F39" s="152"/>
      <c r="G39" s="152"/>
      <c r="H39" s="152"/>
      <c r="I39" s="152"/>
      <c r="J39" s="152"/>
      <c r="K39" s="130"/>
      <c r="L39" s="110"/>
      <c r="AA39" s="77" t="str">
        <f>IF(AC39="","",COUNT(AA$4:AA38)+1)</f>
        <v/>
      </c>
      <c r="AB39" s="77" t="str">
        <f>IF(AA39="","",IF(EXACT(COUNT(AA$4:AA38)+1,A24),"",IF(EXACT(A24-ROW(AB39)+4+COUNT(AA$4:AA38),AA39),"",A24)))</f>
        <v/>
      </c>
      <c r="AC39" s="77" t="str" cm="1">
        <f t="array" ref="AC39">IF(C24="","",SUBSTITUTE(SUBSTITUTE(_xlfn.LET(_xlpm.x,MID(DBCS(C24),_xlfn.SEQUENCE(LEN(DBCS(C24))),1),_xlfn.CONCAT(IF(EXACT(UPPER(_xlpm.x),LOWER(_xlpm.x))*ISERROR(VALUE(_xlpm.x))*EXACT(9504&lt;CODE(_xlpm.x),CODE(_xlpm.x)&lt;9591),_xlpm.x,ASC(_xlpm.x)))),"ｰ","ー"),"~","～"))</f>
        <v/>
      </c>
      <c r="AD39" s="117" t="str">
        <f t="shared" si="5"/>
        <v/>
      </c>
      <c r="AE39" s="77" t="str">
        <f t="shared" si="0"/>
        <v/>
      </c>
      <c r="AF39" s="77" t="str">
        <f t="shared" si="1"/>
        <v/>
      </c>
      <c r="AG39" s="77" t="str">
        <f t="shared" si="2"/>
        <v/>
      </c>
      <c r="AH39" s="115" t="str" cm="1">
        <f t="array" ref="AH39">IFERROR(IF(C24="","",SUBSTITUTE(SUBSTITUTE(_xlfn.LET(_xlpm.x,MID(DBCS(E24),_xlfn.SEQUENCE(LEN(DBCS(E24))),1),_xlfn.CONCAT(IF(EXACT(UPPER(_xlpm.x),LOWER(_xlpm.x))*ISERROR(VALUE(_xlpm.x))*EXACT(9504&lt;CODE(_xlpm.x),CODE(_xlpm.x)&lt;9591),_xlpm.x,ASC(_xlpm.x)))),"ｰ","ー"),"~","～")),"")</f>
        <v/>
      </c>
      <c r="AI39" s="77" t="str" cm="1">
        <f t="array" ref="AI39">IFERROR(IF(C24="","",SUBSTITUTE(SUBSTITUTE(_xlfn.LET(_xlpm.x,MID(DBCS(H24),_xlfn.SEQUENCE(LEN(DBCS(H24))),1),_xlfn.CONCAT(IF(EXACT(UPPER(_xlpm.x),LOWER(_xlpm.x))*ISERROR(VALUE(_xlpm.x))*EXACT(9504&lt;CODE(_xlpm.x),CODE(_xlpm.x)&lt;9591),_xlpm.x,ASC(_xlpm.x)))),"ｰ","ー"),"~","～")),"")</f>
        <v/>
      </c>
      <c r="AJ39" s="77" t="str" cm="1">
        <f t="array" aca="1" ref="AJ39" ca="1">IF(C24="","",ASC(SUBSTITUTE(SUBSTITUTE(SUBSTITUTE(SUBSTITUTE(SUBSTITUTE(SUBSTITUTE(SUBSTITUTE(IF(CELL("type",K24)="b","未記入",IFERROR(IF(OR(K24=TEXT(VALUE(K24),"yyyy年M月d日"),K24=TEXT(VALUE(K24),"yyyy/M/d")),TEXT(VALUE(K24),"yyyy年M月d日"),IF(OR(K24=TEXT(VALUE(K24),"yyyy年M月"),K24=TEXT(VALUE(K24),"yyyy/M")),TEXT(VALUE(K24),"yyyy年M月"),IF(OR(K24=TEXT(VALUE(K24),"yyyy年"),K24=TEXT(VALUE(K24),"yyyy")),TEXT(VALUE(K24),"yyyy年M月"),K24))),K24)),"不明","-"),"?","-"),"？","-"),"ー","-"),"―","-"),"‐","-"),"－","-")))</f>
        <v/>
      </c>
      <c r="AK39" s="77" t="str" cm="1">
        <f t="array" ref="AK39">IFERROR(IF(C24="","",SUBSTITUTE(SUBSTITUTE(_xlfn.LET(_xlpm.x,MID(DBCS(L24),_xlfn.SEQUENCE(LEN(DBCS(L24))),1),_xlfn.CONCAT(IF(EXACT(UPPER(_xlpm.x),LOWER(_xlpm.x))*ISERROR(VALUE(_xlpm.x))*EXACT(9504&lt;CODE(_xlpm.x),CODE(_xlpm.x)&lt;9591),_xlpm.x,ASC(_xlpm.x)))),"ｰ","ー"),"~","～")),"")</f>
        <v/>
      </c>
      <c r="AL39" s="77" t="str" cm="1">
        <f t="array" ref="AL39">IF(AC39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39" s="77" t="str" cm="1">
        <f t="array" ref="AM39">IF(AC39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39" s="77" t="str">
        <f>IF(AC39="","",IF(【分析依頼書】!$D$36&lt;&gt;"",【分析依頼書】!$D$36,"-"))</f>
        <v/>
      </c>
      <c r="AO39" s="77" t="s">
        <v>254</v>
      </c>
      <c r="AP39" s="77" t="str">
        <f>IF(AC39="","",IF(COUNTIF(【分析依頼書】!$A$42,"*Ｆ?????*")&gt;0,MID(【分析依頼書】!$A$42,FIND("Ｆ",【分析依頼書】!$A$42),6),""))</f>
        <v/>
      </c>
      <c r="AQ39" s="77" t="str">
        <f t="shared" si="3"/>
        <v/>
      </c>
      <c r="AR39" t="str">
        <f t="shared" si="4"/>
        <v/>
      </c>
    </row>
    <row r="40" spans="1:44" ht="45" customHeight="1">
      <c r="A40" s="109" t="s">
        <v>360</v>
      </c>
      <c r="B40" s="125"/>
      <c r="C40" s="152"/>
      <c r="D40" s="152"/>
      <c r="E40" s="152"/>
      <c r="F40" s="152"/>
      <c r="G40" s="152"/>
      <c r="H40" s="152"/>
      <c r="I40" s="152"/>
      <c r="J40" s="152"/>
      <c r="K40" s="130"/>
      <c r="L40" s="110"/>
      <c r="AA40" s="77" t="str">
        <f>IF(AC40="","",COUNT(AA$4:AA39)+1)</f>
        <v/>
      </c>
      <c r="AB40" s="77" t="str">
        <f>IF(AA40="","",IF(EXACT(COUNT(AA$4:AA39)+1,A25),"",IF(EXACT(A25-ROW(AB40)+4+COUNT(AA$4:AA39),AA40),"",A25)))</f>
        <v/>
      </c>
      <c r="AC40" s="77" t="str" cm="1">
        <f t="array" ref="AC40">IF(C25="","",SUBSTITUTE(SUBSTITUTE(_xlfn.LET(_xlpm.x,MID(DBCS(C25),_xlfn.SEQUENCE(LEN(DBCS(C25))),1),_xlfn.CONCAT(IF(EXACT(UPPER(_xlpm.x),LOWER(_xlpm.x))*ISERROR(VALUE(_xlpm.x))*EXACT(9504&lt;CODE(_xlpm.x),CODE(_xlpm.x)&lt;9591),_xlpm.x,ASC(_xlpm.x)))),"ｰ","ー"),"~","～"))</f>
        <v/>
      </c>
      <c r="AD40" s="117" t="str">
        <f t="shared" si="5"/>
        <v/>
      </c>
      <c r="AE40" s="77" t="str">
        <f t="shared" si="0"/>
        <v/>
      </c>
      <c r="AF40" s="77" t="str">
        <f t="shared" si="1"/>
        <v/>
      </c>
      <c r="AG40" s="77" t="str">
        <f t="shared" si="2"/>
        <v/>
      </c>
      <c r="AH40" s="115" t="str" cm="1">
        <f t="array" ref="AH40">IFERROR(IF(C25="","",SUBSTITUTE(SUBSTITUTE(_xlfn.LET(_xlpm.x,MID(DBCS(E25),_xlfn.SEQUENCE(LEN(DBCS(E25))),1),_xlfn.CONCAT(IF(EXACT(UPPER(_xlpm.x),LOWER(_xlpm.x))*ISERROR(VALUE(_xlpm.x))*EXACT(9504&lt;CODE(_xlpm.x),CODE(_xlpm.x)&lt;9591),_xlpm.x,ASC(_xlpm.x)))),"ｰ","ー"),"~","～")),"")</f>
        <v/>
      </c>
      <c r="AI40" s="77" t="str" cm="1">
        <f t="array" ref="AI40">IFERROR(IF(C25="","",SUBSTITUTE(SUBSTITUTE(_xlfn.LET(_xlpm.x,MID(DBCS(H25),_xlfn.SEQUENCE(LEN(DBCS(H25))),1),_xlfn.CONCAT(IF(EXACT(UPPER(_xlpm.x),LOWER(_xlpm.x))*ISERROR(VALUE(_xlpm.x))*EXACT(9504&lt;CODE(_xlpm.x),CODE(_xlpm.x)&lt;9591),_xlpm.x,ASC(_xlpm.x)))),"ｰ","ー"),"~","～")),"")</f>
        <v/>
      </c>
      <c r="AJ40" s="77" t="str" cm="1">
        <f t="array" aca="1" ref="AJ40" ca="1">IF(C25="","",ASC(SUBSTITUTE(SUBSTITUTE(SUBSTITUTE(SUBSTITUTE(SUBSTITUTE(SUBSTITUTE(SUBSTITUTE(IF(CELL("type",K25)="b","未記入",IFERROR(IF(OR(K25=TEXT(VALUE(K25),"yyyy年M月d日"),K25=TEXT(VALUE(K25),"yyyy/M/d")),TEXT(VALUE(K25),"yyyy年M月d日"),IF(OR(K25=TEXT(VALUE(K25),"yyyy年M月"),K25=TEXT(VALUE(K25),"yyyy/M")),TEXT(VALUE(K25),"yyyy年M月"),IF(OR(K25=TEXT(VALUE(K25),"yyyy年"),K25=TEXT(VALUE(K25),"yyyy")),TEXT(VALUE(K25),"yyyy年M月"),K25))),K25)),"不明","-"),"?","-"),"？","-"),"ー","-"),"―","-"),"‐","-"),"－","-")))</f>
        <v/>
      </c>
      <c r="AK40" s="77" t="str" cm="1">
        <f t="array" ref="AK40">IFERROR(IF(C25="","",SUBSTITUTE(SUBSTITUTE(_xlfn.LET(_xlpm.x,MID(DBCS(L25),_xlfn.SEQUENCE(LEN(DBCS(L25))),1),_xlfn.CONCAT(IF(EXACT(UPPER(_xlpm.x),LOWER(_xlpm.x))*ISERROR(VALUE(_xlpm.x))*EXACT(9504&lt;CODE(_xlpm.x),CODE(_xlpm.x)&lt;9591),_xlpm.x,ASC(_xlpm.x)))),"ｰ","ー"),"~","～")),"")</f>
        <v/>
      </c>
      <c r="AL40" s="77" t="str" cm="1">
        <f t="array" ref="AL40">IF(AC40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0" s="77" t="str" cm="1">
        <f t="array" ref="AM40">IF(AC40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0" s="77" t="str">
        <f>IF(AC40="","",IF(【分析依頼書】!$D$36&lt;&gt;"",【分析依頼書】!$D$36,"-"))</f>
        <v/>
      </c>
      <c r="AO40" s="77" t="s">
        <v>254</v>
      </c>
      <c r="AP40" s="77" t="str">
        <f>IF(AC40="","",IF(COUNTIF(【分析依頼書】!$A$42,"*Ｆ?????*")&gt;0,MID(【分析依頼書】!$A$42,FIND("Ｆ",【分析依頼書】!$A$42),6),""))</f>
        <v/>
      </c>
      <c r="AQ40" s="77" t="str">
        <f t="shared" si="3"/>
        <v/>
      </c>
      <c r="AR40" t="str">
        <f t="shared" si="4"/>
        <v/>
      </c>
    </row>
    <row r="41" spans="1:44" ht="45" customHeight="1">
      <c r="A41" s="109" t="s">
        <v>361</v>
      </c>
      <c r="B41" s="125"/>
      <c r="C41" s="152"/>
      <c r="D41" s="152"/>
      <c r="E41" s="152"/>
      <c r="F41" s="152"/>
      <c r="G41" s="152"/>
      <c r="H41" s="152"/>
      <c r="I41" s="152"/>
      <c r="J41" s="152"/>
      <c r="K41" s="130"/>
      <c r="L41" s="110"/>
      <c r="AA41" s="77" t="str">
        <f>IF(AC41="","",COUNT(AA$4:AA40)+1)</f>
        <v/>
      </c>
      <c r="AB41" s="77" t="str">
        <f>IF(AA41="","",IF(EXACT(COUNT(AA$4:AA40)+1,A26),"",IF(EXACT(A26-ROW(AB41)+4+COUNT(AA$4:AA40),AA41),"",A26)))</f>
        <v/>
      </c>
      <c r="AC41" s="77" t="str" cm="1">
        <f t="array" ref="AC41">IF(C26="","",SUBSTITUTE(SUBSTITUTE(_xlfn.LET(_xlpm.x,MID(DBCS(C26),_xlfn.SEQUENCE(LEN(DBCS(C26))),1),_xlfn.CONCAT(IF(EXACT(UPPER(_xlpm.x),LOWER(_xlpm.x))*ISERROR(VALUE(_xlpm.x))*EXACT(9504&lt;CODE(_xlpm.x),CODE(_xlpm.x)&lt;9591),_xlpm.x,ASC(_xlpm.x)))),"ｰ","ー"),"~","～"))</f>
        <v/>
      </c>
      <c r="AD41" s="117" t="str">
        <f t="shared" si="5"/>
        <v/>
      </c>
      <c r="AE41" s="77" t="str">
        <f t="shared" si="0"/>
        <v/>
      </c>
      <c r="AF41" s="77" t="str">
        <f t="shared" si="1"/>
        <v/>
      </c>
      <c r="AG41" s="77" t="str">
        <f t="shared" si="2"/>
        <v/>
      </c>
      <c r="AH41" s="115" t="str" cm="1">
        <f t="array" ref="AH41">IFERROR(IF(C26="","",SUBSTITUTE(SUBSTITUTE(_xlfn.LET(_xlpm.x,MID(DBCS(E26),_xlfn.SEQUENCE(LEN(DBCS(E26))),1),_xlfn.CONCAT(IF(EXACT(UPPER(_xlpm.x),LOWER(_xlpm.x))*ISERROR(VALUE(_xlpm.x))*EXACT(9504&lt;CODE(_xlpm.x),CODE(_xlpm.x)&lt;9591),_xlpm.x,ASC(_xlpm.x)))),"ｰ","ー"),"~","～")),"")</f>
        <v/>
      </c>
      <c r="AI41" s="77" t="str" cm="1">
        <f t="array" ref="AI41">IFERROR(IF(C26="","",SUBSTITUTE(SUBSTITUTE(_xlfn.LET(_xlpm.x,MID(DBCS(H26),_xlfn.SEQUENCE(LEN(DBCS(H26))),1),_xlfn.CONCAT(IF(EXACT(UPPER(_xlpm.x),LOWER(_xlpm.x))*ISERROR(VALUE(_xlpm.x))*EXACT(9504&lt;CODE(_xlpm.x),CODE(_xlpm.x)&lt;9591),_xlpm.x,ASC(_xlpm.x)))),"ｰ","ー"),"~","～")),"")</f>
        <v/>
      </c>
      <c r="AJ41" s="77" t="str" cm="1">
        <f t="array" aca="1" ref="AJ41" ca="1">IF(C26="","",ASC(SUBSTITUTE(SUBSTITUTE(SUBSTITUTE(SUBSTITUTE(SUBSTITUTE(SUBSTITUTE(SUBSTITUTE(IF(CELL("type",K26)="b","未記入",IFERROR(IF(OR(K26=TEXT(VALUE(K26),"yyyy年M月d日"),K26=TEXT(VALUE(K26),"yyyy/M/d")),TEXT(VALUE(K26),"yyyy年M月d日"),IF(OR(K26=TEXT(VALUE(K26),"yyyy年M月"),K26=TEXT(VALUE(K26),"yyyy/M")),TEXT(VALUE(K26),"yyyy年M月"),IF(OR(K26=TEXT(VALUE(K26),"yyyy年"),K26=TEXT(VALUE(K26),"yyyy")),TEXT(VALUE(K26),"yyyy年M月"),K26))),K26)),"不明","-"),"?","-"),"？","-"),"ー","-"),"―","-"),"‐","-"),"－","-")))</f>
        <v/>
      </c>
      <c r="AK41" s="77" t="str" cm="1">
        <f t="array" ref="AK41">IFERROR(IF(C26="","",SUBSTITUTE(SUBSTITUTE(_xlfn.LET(_xlpm.x,MID(DBCS(L26),_xlfn.SEQUENCE(LEN(DBCS(L26))),1),_xlfn.CONCAT(IF(EXACT(UPPER(_xlpm.x),LOWER(_xlpm.x))*ISERROR(VALUE(_xlpm.x))*EXACT(9504&lt;CODE(_xlpm.x),CODE(_xlpm.x)&lt;9591),_xlpm.x,ASC(_xlpm.x)))),"ｰ","ー"),"~","～")),"")</f>
        <v/>
      </c>
      <c r="AL41" s="77" t="str" cm="1">
        <f t="array" ref="AL41">IF(AC41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1" s="77" t="str" cm="1">
        <f t="array" ref="AM41">IF(AC41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1" s="77" t="str">
        <f>IF(AC41="","",IF(【分析依頼書】!$D$36&lt;&gt;"",【分析依頼書】!$D$36,"-"))</f>
        <v/>
      </c>
      <c r="AO41" s="77" t="s">
        <v>254</v>
      </c>
      <c r="AP41" s="77" t="str">
        <f>IF(AC41="","",IF(COUNTIF(【分析依頼書】!$A$42,"*Ｆ?????*")&gt;0,MID(【分析依頼書】!$A$42,FIND("Ｆ",【分析依頼書】!$A$42),6),""))</f>
        <v/>
      </c>
      <c r="AQ41" s="77" t="str">
        <f t="shared" si="3"/>
        <v/>
      </c>
      <c r="AR41" t="str">
        <f t="shared" si="4"/>
        <v/>
      </c>
    </row>
    <row r="42" spans="1:44" ht="45" customHeight="1">
      <c r="A42" s="109" t="s">
        <v>362</v>
      </c>
      <c r="B42" s="125"/>
      <c r="C42" s="152"/>
      <c r="D42" s="152"/>
      <c r="E42" s="152"/>
      <c r="F42" s="152"/>
      <c r="G42" s="152"/>
      <c r="H42" s="152"/>
      <c r="I42" s="152"/>
      <c r="J42" s="152"/>
      <c r="K42" s="130"/>
      <c r="L42" s="110"/>
      <c r="AA42" s="77" t="str">
        <f>IF(AC42="","",COUNT(AA$4:AA41)+1)</f>
        <v/>
      </c>
      <c r="AB42" s="77" t="str">
        <f>IF(AA42="","",IF(EXACT(COUNT(AA$4:AA41)+1,A27),"",IF(EXACT(A27-ROW(AB42)+4+COUNT(AA$4:AA41),AA42),"",A27)))</f>
        <v/>
      </c>
      <c r="AC42" s="77" t="str" cm="1">
        <f t="array" ref="AC42">IF(C27="","",SUBSTITUTE(SUBSTITUTE(_xlfn.LET(_xlpm.x,MID(DBCS(C27),_xlfn.SEQUENCE(LEN(DBCS(C27))),1),_xlfn.CONCAT(IF(EXACT(UPPER(_xlpm.x),LOWER(_xlpm.x))*ISERROR(VALUE(_xlpm.x))*EXACT(9504&lt;CODE(_xlpm.x),CODE(_xlpm.x)&lt;9591),_xlpm.x,ASC(_xlpm.x)))),"ｰ","ー"),"~","～"))</f>
        <v/>
      </c>
      <c r="AD42" s="117" t="str">
        <f t="shared" si="5"/>
        <v/>
      </c>
      <c r="AE42" s="77" t="str">
        <f t="shared" si="0"/>
        <v/>
      </c>
      <c r="AF42" s="77" t="str">
        <f t="shared" si="1"/>
        <v/>
      </c>
      <c r="AG42" s="77" t="str">
        <f t="shared" si="2"/>
        <v/>
      </c>
      <c r="AH42" s="115" t="str" cm="1">
        <f t="array" ref="AH42">IFERROR(IF(C27="","",SUBSTITUTE(SUBSTITUTE(_xlfn.LET(_xlpm.x,MID(DBCS(E27),_xlfn.SEQUENCE(LEN(DBCS(E27))),1),_xlfn.CONCAT(IF(EXACT(UPPER(_xlpm.x),LOWER(_xlpm.x))*ISERROR(VALUE(_xlpm.x))*EXACT(9504&lt;CODE(_xlpm.x),CODE(_xlpm.x)&lt;9591),_xlpm.x,ASC(_xlpm.x)))),"ｰ","ー"),"~","～")),"")</f>
        <v/>
      </c>
      <c r="AI42" s="77" t="str" cm="1">
        <f t="array" ref="AI42">IFERROR(IF(C27="","",SUBSTITUTE(SUBSTITUTE(_xlfn.LET(_xlpm.x,MID(DBCS(H27),_xlfn.SEQUENCE(LEN(DBCS(H27))),1),_xlfn.CONCAT(IF(EXACT(UPPER(_xlpm.x),LOWER(_xlpm.x))*ISERROR(VALUE(_xlpm.x))*EXACT(9504&lt;CODE(_xlpm.x),CODE(_xlpm.x)&lt;9591),_xlpm.x,ASC(_xlpm.x)))),"ｰ","ー"),"~","～")),"")</f>
        <v/>
      </c>
      <c r="AJ42" s="77" t="str" cm="1">
        <f t="array" aca="1" ref="AJ42" ca="1">IF(C27="","",ASC(SUBSTITUTE(SUBSTITUTE(SUBSTITUTE(SUBSTITUTE(SUBSTITUTE(SUBSTITUTE(SUBSTITUTE(IF(CELL("type",K27)="b","未記入",IFERROR(IF(OR(K27=TEXT(VALUE(K27),"yyyy年M月d日"),K27=TEXT(VALUE(K27),"yyyy/M/d")),TEXT(VALUE(K27),"yyyy年M月d日"),IF(OR(K27=TEXT(VALUE(K27),"yyyy年M月"),K27=TEXT(VALUE(K27),"yyyy/M")),TEXT(VALUE(K27),"yyyy年M月"),IF(OR(K27=TEXT(VALUE(K27),"yyyy年"),K27=TEXT(VALUE(K27),"yyyy")),TEXT(VALUE(K27),"yyyy年M月"),K27))),K27)),"不明","-"),"?","-"),"？","-"),"ー","-"),"―","-"),"‐","-"),"－","-")))</f>
        <v/>
      </c>
      <c r="AK42" s="77" t="str" cm="1">
        <f t="array" ref="AK42">IFERROR(IF(C27="","",SUBSTITUTE(SUBSTITUTE(_xlfn.LET(_xlpm.x,MID(DBCS(L27),_xlfn.SEQUENCE(LEN(DBCS(L27))),1),_xlfn.CONCAT(IF(EXACT(UPPER(_xlpm.x),LOWER(_xlpm.x))*ISERROR(VALUE(_xlpm.x))*EXACT(9504&lt;CODE(_xlpm.x),CODE(_xlpm.x)&lt;9591),_xlpm.x,ASC(_xlpm.x)))),"ｰ","ー"),"~","～")),"")</f>
        <v/>
      </c>
      <c r="AL42" s="77" t="str" cm="1">
        <f t="array" ref="AL42">IF(AC42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2" s="77" t="str" cm="1">
        <f t="array" ref="AM42">IF(AC42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2" s="77" t="str">
        <f>IF(AC42="","",IF(【分析依頼書】!$D$36&lt;&gt;"",【分析依頼書】!$D$36,"-"))</f>
        <v/>
      </c>
      <c r="AO42" s="77" t="s">
        <v>254</v>
      </c>
      <c r="AP42" s="77" t="str">
        <f>IF(AC42="","",IF(COUNTIF(【分析依頼書】!$A$42,"*Ｆ?????*")&gt;0,MID(【分析依頼書】!$A$42,FIND("Ｆ",【分析依頼書】!$A$42),6),""))</f>
        <v/>
      </c>
      <c r="AQ42" s="77" t="str">
        <f t="shared" si="3"/>
        <v/>
      </c>
      <c r="AR42" t="str">
        <f t="shared" si="4"/>
        <v/>
      </c>
    </row>
    <row r="43" spans="1:44" ht="45" customHeight="1">
      <c r="A43" s="109" t="s">
        <v>363</v>
      </c>
      <c r="B43" s="125"/>
      <c r="C43" s="152"/>
      <c r="D43" s="152"/>
      <c r="E43" s="149"/>
      <c r="F43" s="149"/>
      <c r="G43" s="149"/>
      <c r="H43" s="149"/>
      <c r="I43" s="149"/>
      <c r="J43" s="149"/>
      <c r="K43" s="130"/>
      <c r="L43" s="110"/>
      <c r="AA43" s="77" t="str">
        <f>IF(AC43="","",COUNT(AA$4:AA42)+1)</f>
        <v/>
      </c>
      <c r="AB43" s="77" t="str">
        <f>IF(AA43="","",IF(EXACT(COUNT(AA$4:AA42)+1,A28),"",IF(EXACT(A28-ROW(AB43)+4+COUNT(AA$4:AA42),AA43),"",A28)))</f>
        <v/>
      </c>
      <c r="AC43" s="77" t="str" cm="1">
        <f t="array" ref="AC43">IF(C28="","",SUBSTITUTE(SUBSTITUTE(_xlfn.LET(_xlpm.x,MID(DBCS(C28),_xlfn.SEQUENCE(LEN(DBCS(C28))),1),_xlfn.CONCAT(IF(EXACT(UPPER(_xlpm.x),LOWER(_xlpm.x))*ISERROR(VALUE(_xlpm.x))*EXACT(9504&lt;CODE(_xlpm.x),CODE(_xlpm.x)&lt;9591),_xlpm.x,ASC(_xlpm.x)))),"ｰ","ー"),"~","～"))</f>
        <v/>
      </c>
      <c r="AD43" s="117" t="str">
        <f t="shared" si="5"/>
        <v/>
      </c>
      <c r="AE43" s="77" t="str">
        <f t="shared" si="0"/>
        <v/>
      </c>
      <c r="AF43" s="77" t="str">
        <f t="shared" si="1"/>
        <v/>
      </c>
      <c r="AG43" s="77" t="str">
        <f t="shared" si="2"/>
        <v/>
      </c>
      <c r="AH43" s="115" t="str" cm="1">
        <f t="array" ref="AH43">IFERROR(IF(C28="","",SUBSTITUTE(SUBSTITUTE(_xlfn.LET(_xlpm.x,MID(DBCS(E28),_xlfn.SEQUENCE(LEN(DBCS(E28))),1),_xlfn.CONCAT(IF(EXACT(UPPER(_xlpm.x),LOWER(_xlpm.x))*ISERROR(VALUE(_xlpm.x))*EXACT(9504&lt;CODE(_xlpm.x),CODE(_xlpm.x)&lt;9591),_xlpm.x,ASC(_xlpm.x)))),"ｰ","ー"),"~","～")),"")</f>
        <v/>
      </c>
      <c r="AI43" s="77" t="str" cm="1">
        <f t="array" ref="AI43">IFERROR(IF(C28="","",SUBSTITUTE(SUBSTITUTE(_xlfn.LET(_xlpm.x,MID(DBCS(H28),_xlfn.SEQUENCE(LEN(DBCS(H28))),1),_xlfn.CONCAT(IF(EXACT(UPPER(_xlpm.x),LOWER(_xlpm.x))*ISERROR(VALUE(_xlpm.x))*EXACT(9504&lt;CODE(_xlpm.x),CODE(_xlpm.x)&lt;9591),_xlpm.x,ASC(_xlpm.x)))),"ｰ","ー"),"~","～")),"")</f>
        <v/>
      </c>
      <c r="AJ43" s="77" t="str" cm="1">
        <f t="array" aca="1" ref="AJ43" ca="1">IF(C28="","",ASC(SUBSTITUTE(SUBSTITUTE(SUBSTITUTE(SUBSTITUTE(SUBSTITUTE(SUBSTITUTE(SUBSTITUTE(IF(CELL("type",K28)="b","未記入",IFERROR(IF(OR(K28=TEXT(VALUE(K28),"yyyy年M月d日"),K28=TEXT(VALUE(K28),"yyyy/M/d")),TEXT(VALUE(K28),"yyyy年M月d日"),IF(OR(K28=TEXT(VALUE(K28),"yyyy年M月"),K28=TEXT(VALUE(K28),"yyyy/M")),TEXT(VALUE(K28),"yyyy年M月"),IF(OR(K28=TEXT(VALUE(K28),"yyyy年"),K28=TEXT(VALUE(K28),"yyyy")),TEXT(VALUE(K28),"yyyy年M月"),K28))),K28)),"不明","-"),"?","-"),"？","-"),"ー","-"),"―","-"),"‐","-"),"－","-")))</f>
        <v/>
      </c>
      <c r="AK43" s="77" t="str" cm="1">
        <f t="array" ref="AK43">IFERROR(IF(C28="","",SUBSTITUTE(SUBSTITUTE(_xlfn.LET(_xlpm.x,MID(DBCS(L28),_xlfn.SEQUENCE(LEN(DBCS(L28))),1),_xlfn.CONCAT(IF(EXACT(UPPER(_xlpm.x),LOWER(_xlpm.x))*ISERROR(VALUE(_xlpm.x))*EXACT(9504&lt;CODE(_xlpm.x),CODE(_xlpm.x)&lt;9591),_xlpm.x,ASC(_xlpm.x)))),"ｰ","ー"),"~","～")),"")</f>
        <v/>
      </c>
      <c r="AL43" s="77" t="str" cm="1">
        <f t="array" ref="AL43">IF(AC43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3" s="77" t="str" cm="1">
        <f t="array" ref="AM43">IF(AC43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3" s="77" t="str">
        <f>IF(AC43="","",IF(【分析依頼書】!$D$36&lt;&gt;"",【分析依頼書】!$D$36,"-"))</f>
        <v/>
      </c>
      <c r="AO43" s="77" t="s">
        <v>254</v>
      </c>
      <c r="AP43" s="77" t="str">
        <f>IF(AC43="","",IF(COUNTIF(【分析依頼書】!$A$42,"*Ｆ?????*")&gt;0,MID(【分析依頼書】!$A$42,FIND("Ｆ",【分析依頼書】!$A$42),6),""))</f>
        <v/>
      </c>
      <c r="AQ43" s="77" t="str">
        <f t="shared" si="3"/>
        <v/>
      </c>
      <c r="AR43" t="str">
        <f t="shared" si="4"/>
        <v/>
      </c>
    </row>
    <row r="44" spans="1:44" ht="45" customHeight="1">
      <c r="A44" s="109" t="s">
        <v>364</v>
      </c>
      <c r="B44" s="125"/>
      <c r="C44" s="152"/>
      <c r="D44" s="152"/>
      <c r="E44" s="152"/>
      <c r="F44" s="152"/>
      <c r="G44" s="152"/>
      <c r="H44" s="152"/>
      <c r="I44" s="152"/>
      <c r="J44" s="152"/>
      <c r="K44" s="130"/>
      <c r="L44" s="110"/>
      <c r="AA44" s="77" t="str">
        <f>IF(AC44="","",COUNT(AA$4:AA43)+1)</f>
        <v/>
      </c>
      <c r="AB44" s="77" t="str">
        <f>IF(AA44="","",IF(EXACT(COUNT(AA$4:AA43)+1,A29),"",IF(EXACT(A29-ROW(AB44)+4+COUNT(AA$4:AA43),AA44),"",A29)))</f>
        <v/>
      </c>
      <c r="AC44" s="77" t="str" cm="1">
        <f t="array" ref="AC44">IF(C29="","",SUBSTITUTE(SUBSTITUTE(_xlfn.LET(_xlpm.x,MID(DBCS(C29),_xlfn.SEQUENCE(LEN(DBCS(C29))),1),_xlfn.CONCAT(IF(EXACT(UPPER(_xlpm.x),LOWER(_xlpm.x))*ISERROR(VALUE(_xlpm.x))*EXACT(9504&lt;CODE(_xlpm.x),CODE(_xlpm.x)&lt;9591),_xlpm.x,ASC(_xlpm.x)))),"ｰ","ー"),"~","～"))</f>
        <v/>
      </c>
      <c r="AD44" s="117" t="str">
        <f t="shared" si="5"/>
        <v/>
      </c>
      <c r="AE44" s="77" t="str">
        <f t="shared" si="0"/>
        <v/>
      </c>
      <c r="AF44" s="77" t="str">
        <f t="shared" si="1"/>
        <v/>
      </c>
      <c r="AG44" s="77" t="str">
        <f t="shared" si="2"/>
        <v/>
      </c>
      <c r="AH44" s="115" t="str" cm="1">
        <f t="array" ref="AH44">IFERROR(IF(C29="","",SUBSTITUTE(SUBSTITUTE(_xlfn.LET(_xlpm.x,MID(DBCS(E29),_xlfn.SEQUENCE(LEN(DBCS(E29))),1),_xlfn.CONCAT(IF(EXACT(UPPER(_xlpm.x),LOWER(_xlpm.x))*ISERROR(VALUE(_xlpm.x))*EXACT(9504&lt;CODE(_xlpm.x),CODE(_xlpm.x)&lt;9591),_xlpm.x,ASC(_xlpm.x)))),"ｰ","ー"),"~","～")),"")</f>
        <v/>
      </c>
      <c r="AI44" s="77" t="str" cm="1">
        <f t="array" ref="AI44">IFERROR(IF(C29="","",SUBSTITUTE(SUBSTITUTE(_xlfn.LET(_xlpm.x,MID(DBCS(H29),_xlfn.SEQUENCE(LEN(DBCS(H29))),1),_xlfn.CONCAT(IF(EXACT(UPPER(_xlpm.x),LOWER(_xlpm.x))*ISERROR(VALUE(_xlpm.x))*EXACT(9504&lt;CODE(_xlpm.x),CODE(_xlpm.x)&lt;9591),_xlpm.x,ASC(_xlpm.x)))),"ｰ","ー"),"~","～")),"")</f>
        <v/>
      </c>
      <c r="AJ44" s="77" t="str" cm="1">
        <f t="array" aca="1" ref="AJ44" ca="1">IF(C29="","",ASC(SUBSTITUTE(SUBSTITUTE(SUBSTITUTE(SUBSTITUTE(SUBSTITUTE(SUBSTITUTE(SUBSTITUTE(IF(CELL("type",K29)="b","未記入",IFERROR(IF(OR(K29=TEXT(VALUE(K29),"yyyy年M月d日"),K29=TEXT(VALUE(K29),"yyyy/M/d")),TEXT(VALUE(K29),"yyyy年M月d日"),IF(OR(K29=TEXT(VALUE(K29),"yyyy年M月"),K29=TEXT(VALUE(K29),"yyyy/M")),TEXT(VALUE(K29),"yyyy年M月"),IF(OR(K29=TEXT(VALUE(K29),"yyyy年"),K29=TEXT(VALUE(K29),"yyyy")),TEXT(VALUE(K29),"yyyy年M月"),K29))),K29)),"不明","-"),"?","-"),"？","-"),"ー","-"),"―","-"),"‐","-"),"－","-")))</f>
        <v/>
      </c>
      <c r="AK44" s="77" t="str" cm="1">
        <f t="array" ref="AK44">IFERROR(IF(C29="","",SUBSTITUTE(SUBSTITUTE(_xlfn.LET(_xlpm.x,MID(DBCS(L29),_xlfn.SEQUENCE(LEN(DBCS(L29))),1),_xlfn.CONCAT(IF(EXACT(UPPER(_xlpm.x),LOWER(_xlpm.x))*ISERROR(VALUE(_xlpm.x))*EXACT(9504&lt;CODE(_xlpm.x),CODE(_xlpm.x)&lt;9591),_xlpm.x,ASC(_xlpm.x)))),"ｰ","ー"),"~","～")),"")</f>
        <v/>
      </c>
      <c r="AL44" s="77" t="str" cm="1">
        <f t="array" ref="AL44">IF(AC44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4" s="77" t="str" cm="1">
        <f t="array" ref="AM44">IF(AC44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4" s="77" t="str">
        <f>IF(AC44="","",IF(【分析依頼書】!$D$36&lt;&gt;"",【分析依頼書】!$D$36,"-"))</f>
        <v/>
      </c>
      <c r="AO44" s="77" t="s">
        <v>254</v>
      </c>
      <c r="AP44" s="77" t="str">
        <f>IF(AC44="","",IF(COUNTIF(【分析依頼書】!$A$42,"*Ｆ?????*")&gt;0,MID(【分析依頼書】!$A$42,FIND("Ｆ",【分析依頼書】!$A$42),6),""))</f>
        <v/>
      </c>
      <c r="AQ44" s="77" t="str">
        <f t="shared" si="3"/>
        <v/>
      </c>
      <c r="AR44" t="str">
        <f t="shared" si="4"/>
        <v/>
      </c>
    </row>
    <row r="45" spans="1:44" ht="45" customHeight="1">
      <c r="A45" s="109" t="s">
        <v>365</v>
      </c>
      <c r="B45" s="125"/>
      <c r="C45" s="152"/>
      <c r="D45" s="152"/>
      <c r="E45" s="152"/>
      <c r="F45" s="152"/>
      <c r="G45" s="152"/>
      <c r="H45" s="152"/>
      <c r="I45" s="152"/>
      <c r="J45" s="152"/>
      <c r="K45" s="130"/>
      <c r="L45" s="110"/>
      <c r="AA45" s="77" t="str">
        <f>IF(AC45="","",COUNT(AA$4:AA44)+1)</f>
        <v/>
      </c>
      <c r="AB45" s="77" t="str">
        <f>IF(AA45="","",IF(EXACT(COUNT(AA$4:AA44)+1,A30),"",IF(EXACT(A30-ROW(AB45)+4+COUNT(AA$4:AA44),AA45),"",A30)))</f>
        <v/>
      </c>
      <c r="AC45" s="77" t="str" cm="1">
        <f t="array" ref="AC45">IF(C30="","",SUBSTITUTE(SUBSTITUTE(_xlfn.LET(_xlpm.x,MID(DBCS(C30),_xlfn.SEQUENCE(LEN(DBCS(C30))),1),_xlfn.CONCAT(IF(EXACT(UPPER(_xlpm.x),LOWER(_xlpm.x))*ISERROR(VALUE(_xlpm.x))*EXACT(9504&lt;CODE(_xlpm.x),CODE(_xlpm.x)&lt;9591),_xlpm.x,ASC(_xlpm.x)))),"ｰ","ー"),"~","～"))</f>
        <v/>
      </c>
      <c r="AD45" s="117" t="str">
        <f t="shared" si="5"/>
        <v/>
      </c>
      <c r="AE45" s="77" t="str">
        <f t="shared" si="0"/>
        <v/>
      </c>
      <c r="AF45" s="77" t="str">
        <f t="shared" si="1"/>
        <v/>
      </c>
      <c r="AG45" s="77" t="str">
        <f t="shared" si="2"/>
        <v/>
      </c>
      <c r="AH45" s="115" t="str" cm="1">
        <f t="array" ref="AH45">IFERROR(IF(C30="","",SUBSTITUTE(SUBSTITUTE(_xlfn.LET(_xlpm.x,MID(DBCS(E30),_xlfn.SEQUENCE(LEN(DBCS(E30))),1),_xlfn.CONCAT(IF(EXACT(UPPER(_xlpm.x),LOWER(_xlpm.x))*ISERROR(VALUE(_xlpm.x))*EXACT(9504&lt;CODE(_xlpm.x),CODE(_xlpm.x)&lt;9591),_xlpm.x,ASC(_xlpm.x)))),"ｰ","ー"),"~","～")),"")</f>
        <v/>
      </c>
      <c r="AI45" s="77" t="str" cm="1">
        <f t="array" ref="AI45">IFERROR(IF(C30="","",SUBSTITUTE(SUBSTITUTE(_xlfn.LET(_xlpm.x,MID(DBCS(H30),_xlfn.SEQUENCE(LEN(DBCS(H30))),1),_xlfn.CONCAT(IF(EXACT(UPPER(_xlpm.x),LOWER(_xlpm.x))*ISERROR(VALUE(_xlpm.x))*EXACT(9504&lt;CODE(_xlpm.x),CODE(_xlpm.x)&lt;9591),_xlpm.x,ASC(_xlpm.x)))),"ｰ","ー"),"~","～")),"")</f>
        <v/>
      </c>
      <c r="AJ45" s="77" t="str" cm="1">
        <f t="array" aca="1" ref="AJ45" ca="1">IF(C30="","",ASC(SUBSTITUTE(SUBSTITUTE(SUBSTITUTE(SUBSTITUTE(SUBSTITUTE(SUBSTITUTE(SUBSTITUTE(IF(CELL("type",K30)="b","未記入",IFERROR(IF(OR(K30=TEXT(VALUE(K30),"yyyy年M月d日"),K30=TEXT(VALUE(K30),"yyyy/M/d")),TEXT(VALUE(K30),"yyyy年M月d日"),IF(OR(K30=TEXT(VALUE(K30),"yyyy年M月"),K30=TEXT(VALUE(K30),"yyyy/M")),TEXT(VALUE(K30),"yyyy年M月"),IF(OR(K30=TEXT(VALUE(K30),"yyyy年"),K30=TEXT(VALUE(K30),"yyyy")),TEXT(VALUE(K30),"yyyy年M月"),K30))),K30)),"不明","-"),"?","-"),"？","-"),"ー","-"),"―","-"),"‐","-"),"－","-")))</f>
        <v/>
      </c>
      <c r="AK45" s="77" t="str" cm="1">
        <f t="array" ref="AK45">IFERROR(IF(C30="","",SUBSTITUTE(SUBSTITUTE(_xlfn.LET(_xlpm.x,MID(DBCS(L30),_xlfn.SEQUENCE(LEN(DBCS(L30))),1),_xlfn.CONCAT(IF(EXACT(UPPER(_xlpm.x),LOWER(_xlpm.x))*ISERROR(VALUE(_xlpm.x))*EXACT(9504&lt;CODE(_xlpm.x),CODE(_xlpm.x)&lt;9591),_xlpm.x,ASC(_xlpm.x)))),"ｰ","ー"),"~","～")),"")</f>
        <v/>
      </c>
      <c r="AL45" s="77" t="str" cm="1">
        <f t="array" ref="AL45">IF(AC45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5" s="77" t="str" cm="1">
        <f t="array" ref="AM45">IF(AC45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5" s="77" t="str">
        <f>IF(AC45="","",IF(【分析依頼書】!$D$36&lt;&gt;"",【分析依頼書】!$D$36,"-"))</f>
        <v/>
      </c>
      <c r="AO45" s="77" t="s">
        <v>254</v>
      </c>
      <c r="AP45" s="77" t="str">
        <f>IF(AC45="","",IF(COUNTIF(【分析依頼書】!$A$42,"*Ｆ?????*")&gt;0,MID(【分析依頼書】!$A$42,FIND("Ｆ",【分析依頼書】!$A$42),6),""))</f>
        <v/>
      </c>
      <c r="AQ45" s="77" t="str">
        <f t="shared" si="3"/>
        <v/>
      </c>
      <c r="AR45" t="str">
        <f t="shared" si="4"/>
        <v/>
      </c>
    </row>
    <row r="46" spans="1:44" ht="45" customHeight="1">
      <c r="A46" s="109" t="s">
        <v>366</v>
      </c>
      <c r="B46" s="125"/>
      <c r="C46" s="152"/>
      <c r="D46" s="152"/>
      <c r="E46" s="152"/>
      <c r="F46" s="152"/>
      <c r="G46" s="152"/>
      <c r="H46" s="152"/>
      <c r="I46" s="152"/>
      <c r="J46" s="152"/>
      <c r="K46" s="130"/>
      <c r="L46" s="110"/>
      <c r="AA46" s="77" t="str">
        <f>IF(AC46="","",COUNT(AA$4:AA45)+1)</f>
        <v/>
      </c>
      <c r="AB46" s="77" t="str">
        <f>IF(AA46="","",IF(EXACT(COUNT(AA$4:AA45)+1,A31),"",IF(EXACT(A31-ROW(AB46)+4+COUNT(AA$4:AA45),AA46),"",A31)))</f>
        <v/>
      </c>
      <c r="AC46" s="77" t="str" cm="1">
        <f t="array" ref="AC46">IF(C31="","",SUBSTITUTE(SUBSTITUTE(_xlfn.LET(_xlpm.x,MID(DBCS(C31),_xlfn.SEQUENCE(LEN(DBCS(C31))),1),_xlfn.CONCAT(IF(EXACT(UPPER(_xlpm.x),LOWER(_xlpm.x))*ISERROR(VALUE(_xlpm.x))*EXACT(9504&lt;CODE(_xlpm.x),CODE(_xlpm.x)&lt;9591),_xlpm.x,ASC(_xlpm.x)))),"ｰ","ー"),"~","～"))</f>
        <v/>
      </c>
      <c r="AD46" s="117" t="str">
        <f t="shared" si="5"/>
        <v/>
      </c>
      <c r="AE46" s="77" t="str">
        <f t="shared" si="0"/>
        <v/>
      </c>
      <c r="AF46" s="77" t="str">
        <f t="shared" si="1"/>
        <v/>
      </c>
      <c r="AG46" s="77" t="str">
        <f t="shared" si="2"/>
        <v/>
      </c>
      <c r="AH46" s="115" t="str" cm="1">
        <f t="array" ref="AH46">IFERROR(IF(C31="","",SUBSTITUTE(SUBSTITUTE(_xlfn.LET(_xlpm.x,MID(DBCS(E31),_xlfn.SEQUENCE(LEN(DBCS(E31))),1),_xlfn.CONCAT(IF(EXACT(UPPER(_xlpm.x),LOWER(_xlpm.x))*ISERROR(VALUE(_xlpm.x))*EXACT(9504&lt;CODE(_xlpm.x),CODE(_xlpm.x)&lt;9591),_xlpm.x,ASC(_xlpm.x)))),"ｰ","ー"),"~","～")),"")</f>
        <v/>
      </c>
      <c r="AI46" s="77" t="str" cm="1">
        <f t="array" ref="AI46">IFERROR(IF(C31="","",SUBSTITUTE(SUBSTITUTE(_xlfn.LET(_xlpm.x,MID(DBCS(H31),_xlfn.SEQUENCE(LEN(DBCS(H31))),1),_xlfn.CONCAT(IF(EXACT(UPPER(_xlpm.x),LOWER(_xlpm.x))*ISERROR(VALUE(_xlpm.x))*EXACT(9504&lt;CODE(_xlpm.x),CODE(_xlpm.x)&lt;9591),_xlpm.x,ASC(_xlpm.x)))),"ｰ","ー"),"~","～")),"")</f>
        <v/>
      </c>
      <c r="AJ46" s="77" t="str" cm="1">
        <f t="array" aca="1" ref="AJ46" ca="1">IF(C31="","",ASC(SUBSTITUTE(SUBSTITUTE(SUBSTITUTE(SUBSTITUTE(SUBSTITUTE(SUBSTITUTE(SUBSTITUTE(IF(CELL("type",K31)="b","未記入",IFERROR(IF(OR(K31=TEXT(VALUE(K31),"yyyy年M月d日"),K31=TEXT(VALUE(K31),"yyyy/M/d")),TEXT(VALUE(K31),"yyyy年M月d日"),IF(OR(K31=TEXT(VALUE(K31),"yyyy年M月"),K31=TEXT(VALUE(K31),"yyyy/M")),TEXT(VALUE(K31),"yyyy年M月"),IF(OR(K31=TEXT(VALUE(K31),"yyyy年"),K31=TEXT(VALUE(K31),"yyyy")),TEXT(VALUE(K31),"yyyy年M月"),K31))),K31)),"不明","-"),"?","-"),"？","-"),"ー","-"),"―","-"),"‐","-"),"－","-")))</f>
        <v/>
      </c>
      <c r="AK46" s="77" t="str" cm="1">
        <f t="array" ref="AK46">IFERROR(IF(C31="","",SUBSTITUTE(SUBSTITUTE(_xlfn.LET(_xlpm.x,MID(DBCS(L31),_xlfn.SEQUENCE(LEN(DBCS(L31))),1),_xlfn.CONCAT(IF(EXACT(UPPER(_xlpm.x),LOWER(_xlpm.x))*ISERROR(VALUE(_xlpm.x))*EXACT(9504&lt;CODE(_xlpm.x),CODE(_xlpm.x)&lt;9591),_xlpm.x,ASC(_xlpm.x)))),"ｰ","ー"),"~","～")),"")</f>
        <v/>
      </c>
      <c r="AL46" s="77" t="str" cm="1">
        <f t="array" ref="AL46">IF(AC46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6" s="77" t="str" cm="1">
        <f t="array" ref="AM46">IF(AC46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6" s="77" t="str">
        <f>IF(AC46="","",IF(【分析依頼書】!$D$36&lt;&gt;"",【分析依頼書】!$D$36,"-"))</f>
        <v/>
      </c>
      <c r="AO46" s="77" t="s">
        <v>254</v>
      </c>
      <c r="AP46" s="77" t="str">
        <f>IF(AC46="","",IF(COUNTIF(【分析依頼書】!$A$42,"*Ｆ?????*")&gt;0,MID(【分析依頼書】!$A$42,FIND("Ｆ",【分析依頼書】!$A$42),6),""))</f>
        <v/>
      </c>
      <c r="AQ46" s="77" t="str">
        <f t="shared" si="3"/>
        <v/>
      </c>
      <c r="AR46" t="str">
        <f t="shared" si="4"/>
        <v/>
      </c>
    </row>
    <row r="47" spans="1:44" ht="45" customHeight="1">
      <c r="A47" s="109" t="s">
        <v>367</v>
      </c>
      <c r="B47" s="125"/>
      <c r="C47" s="152"/>
      <c r="D47" s="152"/>
      <c r="E47" s="152"/>
      <c r="F47" s="152"/>
      <c r="G47" s="152"/>
      <c r="H47" s="152"/>
      <c r="I47" s="152"/>
      <c r="J47" s="152"/>
      <c r="K47" s="130"/>
      <c r="L47" s="110"/>
      <c r="AA47" s="77" t="str">
        <f>IF(AC47="","",COUNT(AA$4:AA46)+1)</f>
        <v/>
      </c>
      <c r="AB47" s="77" t="str">
        <f>IF(AA47="","",IF(EXACT(COUNT(AA$4:AA46)+1,A32),"",IF(EXACT(A32-ROW(AB47)+4+COUNT(AA$4:AA46),AA47),"",A32)))</f>
        <v/>
      </c>
      <c r="AC47" s="77" t="str" cm="1">
        <f t="array" ref="AC47">IF(C32="","",SUBSTITUTE(SUBSTITUTE(_xlfn.LET(_xlpm.x,MID(DBCS(C32),_xlfn.SEQUENCE(LEN(DBCS(C32))),1),_xlfn.CONCAT(IF(EXACT(UPPER(_xlpm.x),LOWER(_xlpm.x))*ISERROR(VALUE(_xlpm.x))*EXACT(9504&lt;CODE(_xlpm.x),CODE(_xlpm.x)&lt;9591),_xlpm.x,ASC(_xlpm.x)))),"ｰ","ー"),"~","～"))</f>
        <v/>
      </c>
      <c r="AD47" s="117" t="str">
        <f t="shared" si="5"/>
        <v/>
      </c>
      <c r="AE47" s="77" t="str">
        <f t="shared" si="0"/>
        <v/>
      </c>
      <c r="AF47" s="77" t="str">
        <f t="shared" si="1"/>
        <v/>
      </c>
      <c r="AG47" s="77" t="str">
        <f t="shared" si="2"/>
        <v/>
      </c>
      <c r="AH47" s="115" t="str" cm="1">
        <f t="array" ref="AH47">IFERROR(IF(C32="","",SUBSTITUTE(SUBSTITUTE(_xlfn.LET(_xlpm.x,MID(DBCS(E32),_xlfn.SEQUENCE(LEN(DBCS(E32))),1),_xlfn.CONCAT(IF(EXACT(UPPER(_xlpm.x),LOWER(_xlpm.x))*ISERROR(VALUE(_xlpm.x))*EXACT(9504&lt;CODE(_xlpm.x),CODE(_xlpm.x)&lt;9591),_xlpm.x,ASC(_xlpm.x)))),"ｰ","ー"),"~","～")),"")</f>
        <v/>
      </c>
      <c r="AI47" s="77" t="str" cm="1">
        <f t="array" ref="AI47">IFERROR(IF(C32="","",SUBSTITUTE(SUBSTITUTE(_xlfn.LET(_xlpm.x,MID(DBCS(H32),_xlfn.SEQUENCE(LEN(DBCS(H32))),1),_xlfn.CONCAT(IF(EXACT(UPPER(_xlpm.x),LOWER(_xlpm.x))*ISERROR(VALUE(_xlpm.x))*EXACT(9504&lt;CODE(_xlpm.x),CODE(_xlpm.x)&lt;9591),_xlpm.x,ASC(_xlpm.x)))),"ｰ","ー"),"~","～")),"")</f>
        <v/>
      </c>
      <c r="AJ47" s="77" t="str" cm="1">
        <f t="array" aca="1" ref="AJ47" ca="1">IF(C32="","",ASC(SUBSTITUTE(SUBSTITUTE(SUBSTITUTE(SUBSTITUTE(SUBSTITUTE(SUBSTITUTE(SUBSTITUTE(IF(CELL("type",K32)="b","未記入",IFERROR(IF(OR(K32=TEXT(VALUE(K32),"yyyy年M月d日"),K32=TEXT(VALUE(K32),"yyyy/M/d")),TEXT(VALUE(K32),"yyyy年M月d日"),IF(OR(K32=TEXT(VALUE(K32),"yyyy年M月"),K32=TEXT(VALUE(K32),"yyyy/M")),TEXT(VALUE(K32),"yyyy年M月"),IF(OR(K32=TEXT(VALUE(K32),"yyyy年"),K32=TEXT(VALUE(K32),"yyyy")),TEXT(VALUE(K32),"yyyy年M月"),K32))),K32)),"不明","-"),"?","-"),"？","-"),"ー","-"),"―","-"),"‐","-"),"－","-")))</f>
        <v/>
      </c>
      <c r="AK47" s="77" t="str" cm="1">
        <f t="array" ref="AK47">IFERROR(IF(C32="","",SUBSTITUTE(SUBSTITUTE(_xlfn.LET(_xlpm.x,MID(DBCS(L32),_xlfn.SEQUENCE(LEN(DBCS(L32))),1),_xlfn.CONCAT(IF(EXACT(UPPER(_xlpm.x),LOWER(_xlpm.x))*ISERROR(VALUE(_xlpm.x))*EXACT(9504&lt;CODE(_xlpm.x),CODE(_xlpm.x)&lt;9591),_xlpm.x,ASC(_xlpm.x)))),"ｰ","ー"),"~","～")),"")</f>
        <v/>
      </c>
      <c r="AL47" s="77" t="str" cm="1">
        <f t="array" ref="AL47">IF(AC47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7" s="77" t="str" cm="1">
        <f t="array" ref="AM47">IF(AC47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7" s="77" t="str">
        <f>IF(AC47="","",IF(【分析依頼書】!$D$36&lt;&gt;"",【分析依頼書】!$D$36,"-"))</f>
        <v/>
      </c>
      <c r="AO47" s="77" t="s">
        <v>254</v>
      </c>
      <c r="AP47" s="77" t="str">
        <f>IF(AC47="","",IF(COUNTIF(【分析依頼書】!$A$42,"*Ｆ?????*")&gt;0,MID(【分析依頼書】!$A$42,FIND("Ｆ",【分析依頼書】!$A$42),6),""))</f>
        <v/>
      </c>
      <c r="AQ47" s="77" t="str">
        <f t="shared" si="3"/>
        <v/>
      </c>
      <c r="AR47" t="str">
        <f t="shared" si="4"/>
        <v/>
      </c>
    </row>
    <row r="48" spans="1:44" ht="45" customHeight="1">
      <c r="A48" s="109" t="s">
        <v>368</v>
      </c>
      <c r="B48" s="125"/>
      <c r="C48" s="152"/>
      <c r="D48" s="152"/>
      <c r="E48" s="152"/>
      <c r="F48" s="152"/>
      <c r="G48" s="152"/>
      <c r="H48" s="152"/>
      <c r="I48" s="152"/>
      <c r="J48" s="152"/>
      <c r="K48" s="130"/>
      <c r="L48" s="110"/>
      <c r="AA48" s="77" t="str">
        <f>IF(AC48="","",COUNT(AA$4:AA47)+1)</f>
        <v/>
      </c>
      <c r="AB48" s="77" t="str">
        <f>IF(AA48="","",IF(EXACT(COUNT(AA$4:AA47)+1,A33),"",IF(EXACT(A33-ROW(AB48)+4+COUNT(AA$4:AA47),AA48),"",A33)))</f>
        <v/>
      </c>
      <c r="AC48" s="77" t="str" cm="1">
        <f t="array" ref="AC48">IF(C33="","",SUBSTITUTE(SUBSTITUTE(_xlfn.LET(_xlpm.x,MID(DBCS(C33),_xlfn.SEQUENCE(LEN(DBCS(C33))),1),_xlfn.CONCAT(IF(EXACT(UPPER(_xlpm.x),LOWER(_xlpm.x))*ISERROR(VALUE(_xlpm.x))*EXACT(9504&lt;CODE(_xlpm.x),CODE(_xlpm.x)&lt;9591),_xlpm.x,ASC(_xlpm.x)))),"ｰ","ー"),"~","～"))</f>
        <v/>
      </c>
      <c r="AD48" s="117" t="str">
        <f t="shared" si="5"/>
        <v/>
      </c>
      <c r="AE48" s="77" t="str">
        <f t="shared" si="0"/>
        <v/>
      </c>
      <c r="AF48" s="77" t="str">
        <f t="shared" si="1"/>
        <v/>
      </c>
      <c r="AG48" s="77" t="str">
        <f t="shared" si="2"/>
        <v/>
      </c>
      <c r="AH48" s="115" t="str" cm="1">
        <f t="array" ref="AH48">IFERROR(IF(C33="","",SUBSTITUTE(SUBSTITUTE(_xlfn.LET(_xlpm.x,MID(DBCS(E33),_xlfn.SEQUENCE(LEN(DBCS(E33))),1),_xlfn.CONCAT(IF(EXACT(UPPER(_xlpm.x),LOWER(_xlpm.x))*ISERROR(VALUE(_xlpm.x))*EXACT(9504&lt;CODE(_xlpm.x),CODE(_xlpm.x)&lt;9591),_xlpm.x,ASC(_xlpm.x)))),"ｰ","ー"),"~","～")),"")</f>
        <v/>
      </c>
      <c r="AI48" s="77" t="str" cm="1">
        <f t="array" ref="AI48">IFERROR(IF(C33="","",SUBSTITUTE(SUBSTITUTE(_xlfn.LET(_xlpm.x,MID(DBCS(H33),_xlfn.SEQUENCE(LEN(DBCS(H33))),1),_xlfn.CONCAT(IF(EXACT(UPPER(_xlpm.x),LOWER(_xlpm.x))*ISERROR(VALUE(_xlpm.x))*EXACT(9504&lt;CODE(_xlpm.x),CODE(_xlpm.x)&lt;9591),_xlpm.x,ASC(_xlpm.x)))),"ｰ","ー"),"~","～")),"")</f>
        <v/>
      </c>
      <c r="AJ48" s="77" t="str" cm="1">
        <f t="array" aca="1" ref="AJ48" ca="1">IF(C33="","",ASC(SUBSTITUTE(SUBSTITUTE(SUBSTITUTE(SUBSTITUTE(SUBSTITUTE(SUBSTITUTE(SUBSTITUTE(IF(CELL("type",K33)="b","未記入",IFERROR(IF(OR(K33=TEXT(VALUE(K33),"yyyy年M月d日"),K33=TEXT(VALUE(K33),"yyyy/M/d")),TEXT(VALUE(K33),"yyyy年M月d日"),IF(OR(K33=TEXT(VALUE(K33),"yyyy年M月"),K33=TEXT(VALUE(K33),"yyyy/M")),TEXT(VALUE(K33),"yyyy年M月"),IF(OR(K33=TEXT(VALUE(K33),"yyyy年"),K33=TEXT(VALUE(K33),"yyyy")),TEXT(VALUE(K33),"yyyy年M月"),K33))),K33)),"不明","-"),"?","-"),"？","-"),"ー","-"),"―","-"),"‐","-"),"－","-")))</f>
        <v/>
      </c>
      <c r="AK48" s="77" t="str" cm="1">
        <f t="array" ref="AK48">IFERROR(IF(C33="","",SUBSTITUTE(SUBSTITUTE(_xlfn.LET(_xlpm.x,MID(DBCS(L33),_xlfn.SEQUENCE(LEN(DBCS(L33))),1),_xlfn.CONCAT(IF(EXACT(UPPER(_xlpm.x),LOWER(_xlpm.x))*ISERROR(VALUE(_xlpm.x))*EXACT(9504&lt;CODE(_xlpm.x),CODE(_xlpm.x)&lt;9591),_xlpm.x,ASC(_xlpm.x)))),"ｰ","ー"),"~","～")),"")</f>
        <v/>
      </c>
      <c r="AL48" s="77" t="str" cm="1">
        <f t="array" ref="AL48">IF(AC48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8" s="77" t="str" cm="1">
        <f t="array" ref="AM48">IF(AC48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8" s="77" t="str">
        <f>IF(AC48="","",IF(【分析依頼書】!$D$36&lt;&gt;"",【分析依頼書】!$D$36,"-"))</f>
        <v/>
      </c>
      <c r="AO48" s="77" t="s">
        <v>254</v>
      </c>
      <c r="AP48" s="77" t="str">
        <f>IF(AC48="","",IF(COUNTIF(【分析依頼書】!$A$42,"*Ｆ?????*")&gt;0,MID(【分析依頼書】!$A$42,FIND("Ｆ",【分析依頼書】!$A$42),6),""))</f>
        <v/>
      </c>
      <c r="AQ48" s="77" t="str">
        <f t="shared" si="3"/>
        <v/>
      </c>
      <c r="AR48" t="str">
        <f t="shared" si="4"/>
        <v/>
      </c>
    </row>
    <row r="49" spans="1:44" ht="45" customHeight="1">
      <c r="A49" s="109" t="s">
        <v>369</v>
      </c>
      <c r="B49" s="125"/>
      <c r="C49" s="152"/>
      <c r="D49" s="152"/>
      <c r="E49" s="149"/>
      <c r="F49" s="149"/>
      <c r="G49" s="149"/>
      <c r="H49" s="149"/>
      <c r="I49" s="149"/>
      <c r="J49" s="149"/>
      <c r="K49" s="130"/>
      <c r="L49" s="110"/>
      <c r="AA49" s="77" t="str">
        <f>IF(AC49="","",COUNT(AA$4:AA48)+1)</f>
        <v/>
      </c>
      <c r="AB49" s="77" t="str">
        <f>IF(AA49="","",IF(EXACT(COUNT(AA$4:AA48)+1,A34),"",IF(EXACT(A34-ROW(AB49)+4+COUNT(AA$4:AA48),AA49),"",A34)))</f>
        <v/>
      </c>
      <c r="AC49" s="77" t="str" cm="1">
        <f t="array" ref="AC49">IF(C34="","",SUBSTITUTE(SUBSTITUTE(_xlfn.LET(_xlpm.x,MID(DBCS(C34),_xlfn.SEQUENCE(LEN(DBCS(C34))),1),_xlfn.CONCAT(IF(EXACT(UPPER(_xlpm.x),LOWER(_xlpm.x))*ISERROR(VALUE(_xlpm.x))*EXACT(9504&lt;CODE(_xlpm.x),CODE(_xlpm.x)&lt;9591),_xlpm.x,ASC(_xlpm.x)))),"ｰ","ー"),"~","～"))</f>
        <v/>
      </c>
      <c r="AD49" s="117" t="str">
        <f t="shared" si="5"/>
        <v/>
      </c>
      <c r="AE49" s="77" t="str">
        <f t="shared" si="0"/>
        <v/>
      </c>
      <c r="AF49" s="77" t="str">
        <f t="shared" si="1"/>
        <v/>
      </c>
      <c r="AG49" s="77" t="str">
        <f t="shared" si="2"/>
        <v/>
      </c>
      <c r="AH49" s="115" t="str" cm="1">
        <f t="array" ref="AH49">IFERROR(IF(C34="","",SUBSTITUTE(SUBSTITUTE(_xlfn.LET(_xlpm.x,MID(DBCS(E34),_xlfn.SEQUENCE(LEN(DBCS(E34))),1),_xlfn.CONCAT(IF(EXACT(UPPER(_xlpm.x),LOWER(_xlpm.x))*ISERROR(VALUE(_xlpm.x))*EXACT(9504&lt;CODE(_xlpm.x),CODE(_xlpm.x)&lt;9591),_xlpm.x,ASC(_xlpm.x)))),"ｰ","ー"),"~","～")),"")</f>
        <v/>
      </c>
      <c r="AI49" s="77" t="str" cm="1">
        <f t="array" ref="AI49">IFERROR(IF(C34="","",SUBSTITUTE(SUBSTITUTE(_xlfn.LET(_xlpm.x,MID(DBCS(H34),_xlfn.SEQUENCE(LEN(DBCS(H34))),1),_xlfn.CONCAT(IF(EXACT(UPPER(_xlpm.x),LOWER(_xlpm.x))*ISERROR(VALUE(_xlpm.x))*EXACT(9504&lt;CODE(_xlpm.x),CODE(_xlpm.x)&lt;9591),_xlpm.x,ASC(_xlpm.x)))),"ｰ","ー"),"~","～")),"")</f>
        <v/>
      </c>
      <c r="AJ49" s="77" t="str" cm="1">
        <f t="array" aca="1" ref="AJ49" ca="1">IF(C34="","",ASC(SUBSTITUTE(SUBSTITUTE(SUBSTITUTE(SUBSTITUTE(SUBSTITUTE(SUBSTITUTE(SUBSTITUTE(IF(CELL("type",K34)="b","未記入",IFERROR(IF(OR(K34=TEXT(VALUE(K34),"yyyy年M月d日"),K34=TEXT(VALUE(K34),"yyyy/M/d")),TEXT(VALUE(K34),"yyyy年M月d日"),IF(OR(K34=TEXT(VALUE(K34),"yyyy年M月"),K34=TEXT(VALUE(K34),"yyyy/M")),TEXT(VALUE(K34),"yyyy年M月"),IF(OR(K34=TEXT(VALUE(K34),"yyyy年"),K34=TEXT(VALUE(K34),"yyyy")),TEXT(VALUE(K34),"yyyy年M月"),K34))),K34)),"不明","-"),"?","-"),"？","-"),"ー","-"),"―","-"),"‐","-"),"－","-")))</f>
        <v/>
      </c>
      <c r="AK49" s="77" t="str" cm="1">
        <f t="array" ref="AK49">IFERROR(IF(C34="","",SUBSTITUTE(SUBSTITUTE(_xlfn.LET(_xlpm.x,MID(DBCS(L34),_xlfn.SEQUENCE(LEN(DBCS(L34))),1),_xlfn.CONCAT(IF(EXACT(UPPER(_xlpm.x),LOWER(_xlpm.x))*ISERROR(VALUE(_xlpm.x))*EXACT(9504&lt;CODE(_xlpm.x),CODE(_xlpm.x)&lt;9591),_xlpm.x,ASC(_xlpm.x)))),"ｰ","ー"),"~","～")),"")</f>
        <v/>
      </c>
      <c r="AL49" s="77" t="str" cm="1">
        <f t="array" ref="AL49">IF(AC49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49" s="77" t="str" cm="1">
        <f t="array" ref="AM49">IF(AC49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49" s="77" t="str">
        <f>IF(AC49="","",IF(【分析依頼書】!$D$36&lt;&gt;"",【分析依頼書】!$D$36,"-"))</f>
        <v/>
      </c>
      <c r="AO49" s="77" t="s">
        <v>254</v>
      </c>
      <c r="AP49" s="77" t="str">
        <f>IF(AC49="","",IF(COUNTIF(【分析依頼書】!$A$42,"*Ｆ?????*")&gt;0,MID(【分析依頼書】!$A$42,FIND("Ｆ",【分析依頼書】!$A$42),6),""))</f>
        <v/>
      </c>
      <c r="AQ49" s="77" t="str">
        <f t="shared" si="3"/>
        <v/>
      </c>
      <c r="AR49" t="str">
        <f t="shared" si="4"/>
        <v/>
      </c>
    </row>
    <row r="50" spans="1:44" ht="45" customHeight="1">
      <c r="A50" s="109" t="s">
        <v>370</v>
      </c>
      <c r="B50" s="125"/>
      <c r="C50" s="152"/>
      <c r="D50" s="152"/>
      <c r="E50" s="152"/>
      <c r="F50" s="152"/>
      <c r="G50" s="152"/>
      <c r="H50" s="152"/>
      <c r="I50" s="152"/>
      <c r="J50" s="152"/>
      <c r="K50" s="130"/>
      <c r="L50" s="110"/>
      <c r="AA50" s="77" t="str">
        <f>IF(AC50="","",COUNT(AA$4:AA49)+1)</f>
        <v/>
      </c>
      <c r="AB50" s="77" t="str">
        <f>IF(AA50="","",IF(EXACT(COUNT(AA$4:AA49)+1,A35),"",IF(EXACT(A35-ROW(AB50)+4+COUNT(AA$4:AA49),AA50),"",A35)))</f>
        <v/>
      </c>
      <c r="AC50" s="77" t="str" cm="1">
        <f t="array" ref="AC50">IF(C35="","",SUBSTITUTE(SUBSTITUTE(_xlfn.LET(_xlpm.x,MID(DBCS(C35),_xlfn.SEQUENCE(LEN(DBCS(C35))),1),_xlfn.CONCAT(IF(EXACT(UPPER(_xlpm.x),LOWER(_xlpm.x))*ISERROR(VALUE(_xlpm.x))*EXACT(9504&lt;CODE(_xlpm.x),CODE(_xlpm.x)&lt;9591),_xlpm.x,ASC(_xlpm.x)))),"ｰ","ー"),"~","～"))</f>
        <v/>
      </c>
      <c r="AD50" s="117" t="str">
        <f t="shared" si="5"/>
        <v/>
      </c>
      <c r="AE50" s="77" t="str">
        <f t="shared" si="0"/>
        <v/>
      </c>
      <c r="AF50" s="77" t="str">
        <f t="shared" si="1"/>
        <v/>
      </c>
      <c r="AG50" s="77" t="str">
        <f t="shared" si="2"/>
        <v/>
      </c>
      <c r="AH50" s="115" t="str" cm="1">
        <f t="array" ref="AH50">IFERROR(IF(C35="","",SUBSTITUTE(SUBSTITUTE(_xlfn.LET(_xlpm.x,MID(DBCS(E35),_xlfn.SEQUENCE(LEN(DBCS(E35))),1),_xlfn.CONCAT(IF(EXACT(UPPER(_xlpm.x),LOWER(_xlpm.x))*ISERROR(VALUE(_xlpm.x))*EXACT(9504&lt;CODE(_xlpm.x),CODE(_xlpm.x)&lt;9591),_xlpm.x,ASC(_xlpm.x)))),"ｰ","ー"),"~","～")),"")</f>
        <v/>
      </c>
      <c r="AI50" s="77" t="str" cm="1">
        <f t="array" ref="AI50">IFERROR(IF(C35="","",SUBSTITUTE(SUBSTITUTE(_xlfn.LET(_xlpm.x,MID(DBCS(H35),_xlfn.SEQUENCE(LEN(DBCS(H35))),1),_xlfn.CONCAT(IF(EXACT(UPPER(_xlpm.x),LOWER(_xlpm.x))*ISERROR(VALUE(_xlpm.x))*EXACT(9504&lt;CODE(_xlpm.x),CODE(_xlpm.x)&lt;9591),_xlpm.x,ASC(_xlpm.x)))),"ｰ","ー"),"~","～")),"")</f>
        <v/>
      </c>
      <c r="AJ50" s="77" t="str" cm="1">
        <f t="array" aca="1" ref="AJ50" ca="1">IF(C35="","",ASC(SUBSTITUTE(SUBSTITUTE(SUBSTITUTE(SUBSTITUTE(SUBSTITUTE(SUBSTITUTE(SUBSTITUTE(IF(CELL("type",K35)="b","未記入",IFERROR(IF(OR(K35=TEXT(VALUE(K35),"yyyy年M月d日"),K35=TEXT(VALUE(K35),"yyyy/M/d")),TEXT(VALUE(K35),"yyyy年M月d日"),IF(OR(K35=TEXT(VALUE(K35),"yyyy年M月"),K35=TEXT(VALUE(K35),"yyyy/M")),TEXT(VALUE(K35),"yyyy年M月"),IF(OR(K35=TEXT(VALUE(K35),"yyyy年"),K35=TEXT(VALUE(K35),"yyyy")),TEXT(VALUE(K35),"yyyy年M月"),K35))),K35)),"不明","-"),"?","-"),"？","-"),"ー","-"),"―","-"),"‐","-"),"－","-")))</f>
        <v/>
      </c>
      <c r="AK50" s="77" t="str" cm="1">
        <f t="array" ref="AK50">IFERROR(IF(C35="","",SUBSTITUTE(SUBSTITUTE(_xlfn.LET(_xlpm.x,MID(DBCS(L35),_xlfn.SEQUENCE(LEN(DBCS(L35))),1),_xlfn.CONCAT(IF(EXACT(UPPER(_xlpm.x),LOWER(_xlpm.x))*ISERROR(VALUE(_xlpm.x))*EXACT(9504&lt;CODE(_xlpm.x),CODE(_xlpm.x)&lt;9591),_xlpm.x,ASC(_xlpm.x)))),"ｰ","ー"),"~","～")),"")</f>
        <v/>
      </c>
      <c r="AL50" s="77" t="str" cm="1">
        <f t="array" ref="AL50">IF(AC50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0" s="77" t="str" cm="1">
        <f t="array" ref="AM50">IF(AC50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0" s="77" t="str">
        <f>IF(AC50="","",IF(【分析依頼書】!$D$36&lt;&gt;"",【分析依頼書】!$D$36,"-"))</f>
        <v/>
      </c>
      <c r="AO50" s="77" t="s">
        <v>254</v>
      </c>
      <c r="AP50" s="77" t="str">
        <f>IF(AC50="","",IF(COUNTIF(【分析依頼書】!$A$42,"*Ｆ?????*")&gt;0,MID(【分析依頼書】!$A$42,FIND("Ｆ",【分析依頼書】!$A$42),6),""))</f>
        <v/>
      </c>
      <c r="AQ50" s="77" t="str">
        <f t="shared" si="3"/>
        <v/>
      </c>
      <c r="AR50" t="str">
        <f t="shared" si="4"/>
        <v/>
      </c>
    </row>
    <row r="51" spans="1:44" ht="45" customHeight="1">
      <c r="A51" s="109" t="s">
        <v>371</v>
      </c>
      <c r="B51" s="125"/>
      <c r="C51" s="152"/>
      <c r="D51" s="152"/>
      <c r="E51" s="152"/>
      <c r="F51" s="152"/>
      <c r="G51" s="152"/>
      <c r="H51" s="152"/>
      <c r="I51" s="152"/>
      <c r="J51" s="152"/>
      <c r="K51" s="130"/>
      <c r="L51" s="110"/>
      <c r="AA51" s="77" t="str">
        <f>IF(AC51="","",COUNT(AA$4:AA50)+1)</f>
        <v/>
      </c>
      <c r="AB51" s="77" t="str">
        <f>IF(AA51="","",IF(EXACT(COUNT(AA$4:AA50)+1,A36),"",IF(EXACT(A36-ROW(AB51)+4+COUNT(AA$4:AA50),AA51),"",A36)))</f>
        <v/>
      </c>
      <c r="AC51" s="77" t="str" cm="1">
        <f t="array" ref="AC51">IF(C36="","",SUBSTITUTE(SUBSTITUTE(_xlfn.LET(_xlpm.x,MID(DBCS(C36),_xlfn.SEQUENCE(LEN(DBCS(C36))),1),_xlfn.CONCAT(IF(EXACT(UPPER(_xlpm.x),LOWER(_xlpm.x))*ISERROR(VALUE(_xlpm.x))*EXACT(9504&lt;CODE(_xlpm.x),CODE(_xlpm.x)&lt;9591),_xlpm.x,ASC(_xlpm.x)))),"ｰ","ー"),"~","～"))</f>
        <v/>
      </c>
      <c r="AD51" s="117" t="str">
        <f t="shared" si="5"/>
        <v/>
      </c>
      <c r="AE51" s="77" t="str">
        <f t="shared" si="0"/>
        <v/>
      </c>
      <c r="AF51" s="77" t="str">
        <f t="shared" si="1"/>
        <v/>
      </c>
      <c r="AG51" s="77" t="str">
        <f t="shared" si="2"/>
        <v/>
      </c>
      <c r="AH51" s="115" t="str" cm="1">
        <f t="array" ref="AH51">IFERROR(IF(C36="","",SUBSTITUTE(SUBSTITUTE(_xlfn.LET(_xlpm.x,MID(DBCS(E36),_xlfn.SEQUENCE(LEN(DBCS(E36))),1),_xlfn.CONCAT(IF(EXACT(UPPER(_xlpm.x),LOWER(_xlpm.x))*ISERROR(VALUE(_xlpm.x))*EXACT(9504&lt;CODE(_xlpm.x),CODE(_xlpm.x)&lt;9591),_xlpm.x,ASC(_xlpm.x)))),"ｰ","ー"),"~","～")),"")</f>
        <v/>
      </c>
      <c r="AI51" s="77" t="str" cm="1">
        <f t="array" ref="AI51">IFERROR(IF(C36="","",SUBSTITUTE(SUBSTITUTE(_xlfn.LET(_xlpm.x,MID(DBCS(H36),_xlfn.SEQUENCE(LEN(DBCS(H36))),1),_xlfn.CONCAT(IF(EXACT(UPPER(_xlpm.x),LOWER(_xlpm.x))*ISERROR(VALUE(_xlpm.x))*EXACT(9504&lt;CODE(_xlpm.x),CODE(_xlpm.x)&lt;9591),_xlpm.x,ASC(_xlpm.x)))),"ｰ","ー"),"~","～")),"")</f>
        <v/>
      </c>
      <c r="AJ51" s="77" t="str" cm="1">
        <f t="array" aca="1" ref="AJ51" ca="1">IF(C36="","",ASC(SUBSTITUTE(SUBSTITUTE(SUBSTITUTE(SUBSTITUTE(SUBSTITUTE(SUBSTITUTE(SUBSTITUTE(IF(CELL("type",K36)="b","未記入",IFERROR(IF(OR(K36=TEXT(VALUE(K36),"yyyy年M月d日"),K36=TEXT(VALUE(K36),"yyyy/M/d")),TEXT(VALUE(K36),"yyyy年M月d日"),IF(OR(K36=TEXT(VALUE(K36),"yyyy年M月"),K36=TEXT(VALUE(K36),"yyyy/M")),TEXT(VALUE(K36),"yyyy年M月"),IF(OR(K36=TEXT(VALUE(K36),"yyyy年"),K36=TEXT(VALUE(K36),"yyyy")),TEXT(VALUE(K36),"yyyy年M月"),K36))),K36)),"不明","-"),"?","-"),"？","-"),"ー","-"),"―","-"),"‐","-"),"－","-")))</f>
        <v/>
      </c>
      <c r="AK51" s="77" t="str" cm="1">
        <f t="array" ref="AK51">IFERROR(IF(C36="","",SUBSTITUTE(SUBSTITUTE(_xlfn.LET(_xlpm.x,MID(DBCS(L36),_xlfn.SEQUENCE(LEN(DBCS(L36))),1),_xlfn.CONCAT(IF(EXACT(UPPER(_xlpm.x),LOWER(_xlpm.x))*ISERROR(VALUE(_xlpm.x))*EXACT(9504&lt;CODE(_xlpm.x),CODE(_xlpm.x)&lt;9591),_xlpm.x,ASC(_xlpm.x)))),"ｰ","ー"),"~","～")),"")</f>
        <v/>
      </c>
      <c r="AL51" s="77" t="str" cm="1">
        <f t="array" ref="AL51">IF(AC51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1" s="77" t="str" cm="1">
        <f t="array" ref="AM51">IF(AC51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1" s="77" t="str">
        <f>IF(AC51="","",IF(【分析依頼書】!$D$36&lt;&gt;"",【分析依頼書】!$D$36,"-"))</f>
        <v/>
      </c>
      <c r="AO51" s="77" t="s">
        <v>254</v>
      </c>
      <c r="AP51" s="77" t="str">
        <f>IF(AC51="","",IF(COUNTIF(【分析依頼書】!$A$42,"*Ｆ?????*")&gt;0,MID(【分析依頼書】!$A$42,FIND("Ｆ",【分析依頼書】!$A$42),6),""))</f>
        <v/>
      </c>
      <c r="AQ51" s="77" t="str">
        <f t="shared" si="3"/>
        <v/>
      </c>
      <c r="AR51" t="str">
        <f t="shared" si="4"/>
        <v/>
      </c>
    </row>
    <row r="52" spans="1:44" ht="45" customHeight="1">
      <c r="A52" s="109" t="s">
        <v>372</v>
      </c>
      <c r="B52" s="125"/>
      <c r="C52" s="152"/>
      <c r="D52" s="152"/>
      <c r="E52" s="152"/>
      <c r="F52" s="152"/>
      <c r="G52" s="152"/>
      <c r="H52" s="152"/>
      <c r="I52" s="152"/>
      <c r="J52" s="152"/>
      <c r="K52" s="130"/>
      <c r="L52" s="110"/>
      <c r="AA52" s="77" t="str">
        <f>IF(AC52="","",COUNT(AA$4:AA51)+1)</f>
        <v/>
      </c>
      <c r="AB52" s="77" t="str">
        <f>IF(AA52="","",IF(EXACT(COUNT(AA$4:AA51)+1,A37),"",IF(EXACT(A37-ROW(AB52)+4+COUNT(AA$4:AA51),AA52),"",A37)))</f>
        <v/>
      </c>
      <c r="AC52" s="77" t="str" cm="1">
        <f t="array" ref="AC52">IF(C37="","",SUBSTITUTE(SUBSTITUTE(_xlfn.LET(_xlpm.x,MID(DBCS(C37),_xlfn.SEQUENCE(LEN(DBCS(C37))),1),_xlfn.CONCAT(IF(EXACT(UPPER(_xlpm.x),LOWER(_xlpm.x))*ISERROR(VALUE(_xlpm.x))*EXACT(9504&lt;CODE(_xlpm.x),CODE(_xlpm.x)&lt;9591),_xlpm.x,ASC(_xlpm.x)))),"ｰ","ー"),"~","～"))</f>
        <v/>
      </c>
      <c r="AD52" s="117" t="str">
        <f t="shared" si="5"/>
        <v/>
      </c>
      <c r="AE52" s="77" t="str">
        <f t="shared" si="0"/>
        <v/>
      </c>
      <c r="AF52" s="77" t="str">
        <f t="shared" si="1"/>
        <v/>
      </c>
      <c r="AG52" s="77" t="str">
        <f t="shared" si="2"/>
        <v/>
      </c>
      <c r="AH52" s="115" t="str" cm="1">
        <f t="array" ref="AH52">IFERROR(IF(C37="","",SUBSTITUTE(SUBSTITUTE(_xlfn.LET(_xlpm.x,MID(DBCS(E37),_xlfn.SEQUENCE(LEN(DBCS(E37))),1),_xlfn.CONCAT(IF(EXACT(UPPER(_xlpm.x),LOWER(_xlpm.x))*ISERROR(VALUE(_xlpm.x))*EXACT(9504&lt;CODE(_xlpm.x),CODE(_xlpm.x)&lt;9591),_xlpm.x,ASC(_xlpm.x)))),"ｰ","ー"),"~","～")),"")</f>
        <v/>
      </c>
      <c r="AI52" s="77" t="str" cm="1">
        <f t="array" ref="AI52">IFERROR(IF(C37="","",SUBSTITUTE(SUBSTITUTE(_xlfn.LET(_xlpm.x,MID(DBCS(H37),_xlfn.SEQUENCE(LEN(DBCS(H37))),1),_xlfn.CONCAT(IF(EXACT(UPPER(_xlpm.x),LOWER(_xlpm.x))*ISERROR(VALUE(_xlpm.x))*EXACT(9504&lt;CODE(_xlpm.x),CODE(_xlpm.x)&lt;9591),_xlpm.x,ASC(_xlpm.x)))),"ｰ","ー"),"~","～")),"")</f>
        <v/>
      </c>
      <c r="AJ52" s="77" t="str" cm="1">
        <f t="array" aca="1" ref="AJ52" ca="1">IF(C37="","",ASC(SUBSTITUTE(SUBSTITUTE(SUBSTITUTE(SUBSTITUTE(SUBSTITUTE(SUBSTITUTE(SUBSTITUTE(IF(CELL("type",K37)="b","未記入",IFERROR(IF(OR(K37=TEXT(VALUE(K37),"yyyy年M月d日"),K37=TEXT(VALUE(K37),"yyyy/M/d")),TEXT(VALUE(K37),"yyyy年M月d日"),IF(OR(K37=TEXT(VALUE(K37),"yyyy年M月"),K37=TEXT(VALUE(K37),"yyyy/M")),TEXT(VALUE(K37),"yyyy年M月"),IF(OR(K37=TEXT(VALUE(K37),"yyyy年"),K37=TEXT(VALUE(K37),"yyyy")),TEXT(VALUE(K37),"yyyy年M月"),K37))),K37)),"不明","-"),"?","-"),"？","-"),"ー","-"),"―","-"),"‐","-"),"－","-")))</f>
        <v/>
      </c>
      <c r="AK52" s="77" t="str" cm="1">
        <f t="array" ref="AK52">IFERROR(IF(C37="","",SUBSTITUTE(SUBSTITUTE(_xlfn.LET(_xlpm.x,MID(DBCS(L37),_xlfn.SEQUENCE(LEN(DBCS(L37))),1),_xlfn.CONCAT(IF(EXACT(UPPER(_xlpm.x),LOWER(_xlpm.x))*ISERROR(VALUE(_xlpm.x))*EXACT(9504&lt;CODE(_xlpm.x),CODE(_xlpm.x)&lt;9591),_xlpm.x,ASC(_xlpm.x)))),"ｰ","ー"),"~","～")),"")</f>
        <v/>
      </c>
      <c r="AL52" s="77" t="str" cm="1">
        <f t="array" ref="AL52">IF(AC52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2" s="77" t="str" cm="1">
        <f t="array" ref="AM52">IF(AC52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2" s="77" t="str">
        <f>IF(AC52="","",IF(【分析依頼書】!$D$36&lt;&gt;"",【分析依頼書】!$D$36,"-"))</f>
        <v/>
      </c>
      <c r="AO52" s="77" t="s">
        <v>254</v>
      </c>
      <c r="AP52" s="77" t="str">
        <f>IF(AC52="","",IF(COUNTIF(【分析依頼書】!$A$42,"*Ｆ?????*")&gt;0,MID(【分析依頼書】!$A$42,FIND("Ｆ",【分析依頼書】!$A$42),6),""))</f>
        <v/>
      </c>
      <c r="AQ52" s="77" t="str">
        <f t="shared" si="3"/>
        <v/>
      </c>
      <c r="AR52" t="str">
        <f t="shared" si="4"/>
        <v/>
      </c>
    </row>
    <row r="53" spans="1:44" ht="45" customHeight="1">
      <c r="A53" s="109" t="s">
        <v>373</v>
      </c>
      <c r="B53" s="125"/>
      <c r="C53" s="152"/>
      <c r="D53" s="152"/>
      <c r="E53" s="152"/>
      <c r="F53" s="152"/>
      <c r="G53" s="152"/>
      <c r="H53" s="152"/>
      <c r="I53" s="152"/>
      <c r="J53" s="152"/>
      <c r="K53" s="130"/>
      <c r="L53" s="110"/>
      <c r="AA53" s="77" t="str">
        <f>IF(AC53="","",COUNT(AA$4:AA52)+1)</f>
        <v/>
      </c>
      <c r="AB53" s="77" t="str">
        <f>IF(AA53="","",IF(EXACT(COUNT(AA$4:AA52)+1,A38),"",IF(EXACT(A38-ROW(AB53)+4+COUNT(AA$4:AA52),AA53),"",A38)))</f>
        <v/>
      </c>
      <c r="AC53" s="77" t="str" cm="1">
        <f t="array" ref="AC53">IF(C38="","",SUBSTITUTE(SUBSTITUTE(_xlfn.LET(_xlpm.x,MID(DBCS(C38),_xlfn.SEQUENCE(LEN(DBCS(C38))),1),_xlfn.CONCAT(IF(EXACT(UPPER(_xlpm.x),LOWER(_xlpm.x))*ISERROR(VALUE(_xlpm.x))*EXACT(9504&lt;CODE(_xlpm.x),CODE(_xlpm.x)&lt;9591),_xlpm.x,ASC(_xlpm.x)))),"ｰ","ー"),"~","～"))</f>
        <v/>
      </c>
      <c r="AD53" s="117" t="str">
        <f t="shared" si="5"/>
        <v/>
      </c>
      <c r="AE53" s="77" t="str">
        <f t="shared" si="0"/>
        <v/>
      </c>
      <c r="AF53" s="77" t="str">
        <f t="shared" si="1"/>
        <v/>
      </c>
      <c r="AG53" s="77" t="str">
        <f t="shared" si="2"/>
        <v/>
      </c>
      <c r="AH53" s="115" t="str" cm="1">
        <f t="array" ref="AH53">IFERROR(IF(C38="","",SUBSTITUTE(SUBSTITUTE(_xlfn.LET(_xlpm.x,MID(DBCS(E38),_xlfn.SEQUENCE(LEN(DBCS(E38))),1),_xlfn.CONCAT(IF(EXACT(UPPER(_xlpm.x),LOWER(_xlpm.x))*ISERROR(VALUE(_xlpm.x))*EXACT(9504&lt;CODE(_xlpm.x),CODE(_xlpm.x)&lt;9591),_xlpm.x,ASC(_xlpm.x)))),"ｰ","ー"),"~","～")),"")</f>
        <v/>
      </c>
      <c r="AI53" s="77" t="str" cm="1">
        <f t="array" ref="AI53">IFERROR(IF(C38="","",SUBSTITUTE(SUBSTITUTE(_xlfn.LET(_xlpm.x,MID(DBCS(H38),_xlfn.SEQUENCE(LEN(DBCS(H38))),1),_xlfn.CONCAT(IF(EXACT(UPPER(_xlpm.x),LOWER(_xlpm.x))*ISERROR(VALUE(_xlpm.x))*EXACT(9504&lt;CODE(_xlpm.x),CODE(_xlpm.x)&lt;9591),_xlpm.x,ASC(_xlpm.x)))),"ｰ","ー"),"~","～")),"")</f>
        <v/>
      </c>
      <c r="AJ53" s="77" t="str" cm="1">
        <f t="array" aca="1" ref="AJ53" ca="1">IF(C38="","",ASC(SUBSTITUTE(SUBSTITUTE(SUBSTITUTE(SUBSTITUTE(SUBSTITUTE(SUBSTITUTE(SUBSTITUTE(IF(CELL("type",K38)="b","未記入",IFERROR(IF(OR(K38=TEXT(VALUE(K38),"yyyy年M月d日"),K38=TEXT(VALUE(K38),"yyyy/M/d")),TEXT(VALUE(K38),"yyyy年M月d日"),IF(OR(K38=TEXT(VALUE(K38),"yyyy年M月"),K38=TEXT(VALUE(K38),"yyyy/M")),TEXT(VALUE(K38),"yyyy年M月"),IF(OR(K38=TEXT(VALUE(K38),"yyyy年"),K38=TEXT(VALUE(K38),"yyyy")),TEXT(VALUE(K38),"yyyy年M月"),K38))),K38)),"不明","-"),"?","-"),"？","-"),"ー","-"),"―","-"),"‐","-"),"－","-")))</f>
        <v/>
      </c>
      <c r="AK53" s="77" t="str" cm="1">
        <f t="array" ref="AK53">IFERROR(IF(C38="","",SUBSTITUTE(SUBSTITUTE(_xlfn.LET(_xlpm.x,MID(DBCS(L38),_xlfn.SEQUENCE(LEN(DBCS(L38))),1),_xlfn.CONCAT(IF(EXACT(UPPER(_xlpm.x),LOWER(_xlpm.x))*ISERROR(VALUE(_xlpm.x))*EXACT(9504&lt;CODE(_xlpm.x),CODE(_xlpm.x)&lt;9591),_xlpm.x,ASC(_xlpm.x)))),"ｰ","ー"),"~","～")),"")</f>
        <v/>
      </c>
      <c r="AL53" s="77" t="str" cm="1">
        <f t="array" ref="AL53">IF(AC53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3" s="77" t="str" cm="1">
        <f t="array" ref="AM53">IF(AC53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3" s="77" t="str">
        <f>IF(AC53="","",IF(【分析依頼書】!$D$36&lt;&gt;"",【分析依頼書】!$D$36,"-"))</f>
        <v/>
      </c>
      <c r="AO53" s="77" t="s">
        <v>254</v>
      </c>
      <c r="AP53" s="77" t="str">
        <f>IF(AC53="","",IF(COUNTIF(【分析依頼書】!$A$42,"*Ｆ?????*")&gt;0,MID(【分析依頼書】!$A$42,FIND("Ｆ",【分析依頼書】!$A$42),6),""))</f>
        <v/>
      </c>
      <c r="AQ53" s="77" t="str">
        <f t="shared" si="3"/>
        <v/>
      </c>
      <c r="AR53" t="str">
        <f t="shared" si="4"/>
        <v/>
      </c>
    </row>
    <row r="54" spans="1:44" ht="45" customHeight="1">
      <c r="A54" s="109" t="s">
        <v>374</v>
      </c>
      <c r="B54" s="125"/>
      <c r="C54" s="152"/>
      <c r="D54" s="152"/>
      <c r="E54" s="152"/>
      <c r="F54" s="152"/>
      <c r="G54" s="152"/>
      <c r="H54" s="152"/>
      <c r="I54" s="152"/>
      <c r="J54" s="152"/>
      <c r="K54" s="130"/>
      <c r="L54" s="110"/>
      <c r="AA54" s="77" t="str">
        <f>IF(AC54="","",COUNT(AA$4:AA53)+1)</f>
        <v/>
      </c>
      <c r="AB54" s="77" t="str">
        <f>IF(AA54="","",IF(EXACT(COUNT(AA$4:AA53)+1,A39),"",IF(EXACT(A39-ROW(AB54)+4+COUNT(AA$4:AA53),AA54),"",A39)))</f>
        <v/>
      </c>
      <c r="AC54" s="77" t="str" cm="1">
        <f t="array" ref="AC54">IF(C39="","",SUBSTITUTE(SUBSTITUTE(_xlfn.LET(_xlpm.x,MID(DBCS(C39),_xlfn.SEQUENCE(LEN(DBCS(C39))),1),_xlfn.CONCAT(IF(EXACT(UPPER(_xlpm.x),LOWER(_xlpm.x))*ISERROR(VALUE(_xlpm.x))*EXACT(9504&lt;CODE(_xlpm.x),CODE(_xlpm.x)&lt;9591),_xlpm.x,ASC(_xlpm.x)))),"ｰ","ー"),"~","～"))</f>
        <v/>
      </c>
      <c r="AD54" s="117" t="str">
        <f t="shared" si="5"/>
        <v/>
      </c>
      <c r="AE54" s="77" t="str">
        <f t="shared" si="0"/>
        <v/>
      </c>
      <c r="AF54" s="77" t="str">
        <f t="shared" si="1"/>
        <v/>
      </c>
      <c r="AG54" s="77" t="str">
        <f t="shared" si="2"/>
        <v/>
      </c>
      <c r="AH54" s="115" t="str" cm="1">
        <f t="array" ref="AH54">IFERROR(IF(C39="","",SUBSTITUTE(SUBSTITUTE(_xlfn.LET(_xlpm.x,MID(DBCS(E39),_xlfn.SEQUENCE(LEN(DBCS(E39))),1),_xlfn.CONCAT(IF(EXACT(UPPER(_xlpm.x),LOWER(_xlpm.x))*ISERROR(VALUE(_xlpm.x))*EXACT(9504&lt;CODE(_xlpm.x),CODE(_xlpm.x)&lt;9591),_xlpm.x,ASC(_xlpm.x)))),"ｰ","ー"),"~","～")),"")</f>
        <v/>
      </c>
      <c r="AI54" s="77" t="str" cm="1">
        <f t="array" ref="AI54">IFERROR(IF(C39="","",SUBSTITUTE(SUBSTITUTE(_xlfn.LET(_xlpm.x,MID(DBCS(H39),_xlfn.SEQUENCE(LEN(DBCS(H39))),1),_xlfn.CONCAT(IF(EXACT(UPPER(_xlpm.x),LOWER(_xlpm.x))*ISERROR(VALUE(_xlpm.x))*EXACT(9504&lt;CODE(_xlpm.x),CODE(_xlpm.x)&lt;9591),_xlpm.x,ASC(_xlpm.x)))),"ｰ","ー"),"~","～")),"")</f>
        <v/>
      </c>
      <c r="AJ54" s="77" t="str" cm="1">
        <f t="array" aca="1" ref="AJ54" ca="1">IF(C39="","",ASC(SUBSTITUTE(SUBSTITUTE(SUBSTITUTE(SUBSTITUTE(SUBSTITUTE(SUBSTITUTE(SUBSTITUTE(IF(CELL("type",K39)="b","未記入",IFERROR(IF(OR(K39=TEXT(VALUE(K39),"yyyy年M月d日"),K39=TEXT(VALUE(K39),"yyyy/M/d")),TEXT(VALUE(K39),"yyyy年M月d日"),IF(OR(K39=TEXT(VALUE(K39),"yyyy年M月"),K39=TEXT(VALUE(K39),"yyyy/M")),TEXT(VALUE(K39),"yyyy年M月"),IF(OR(K39=TEXT(VALUE(K39),"yyyy年"),K39=TEXT(VALUE(K39),"yyyy")),TEXT(VALUE(K39),"yyyy年M月"),K39))),K39)),"不明","-"),"?","-"),"？","-"),"ー","-"),"―","-"),"‐","-"),"－","-")))</f>
        <v/>
      </c>
      <c r="AK54" s="77" t="str" cm="1">
        <f t="array" ref="AK54">IFERROR(IF(C39="","",SUBSTITUTE(SUBSTITUTE(_xlfn.LET(_xlpm.x,MID(DBCS(L39),_xlfn.SEQUENCE(LEN(DBCS(L39))),1),_xlfn.CONCAT(IF(EXACT(UPPER(_xlpm.x),LOWER(_xlpm.x))*ISERROR(VALUE(_xlpm.x))*EXACT(9504&lt;CODE(_xlpm.x),CODE(_xlpm.x)&lt;9591),_xlpm.x,ASC(_xlpm.x)))),"ｰ","ー"),"~","～")),"")</f>
        <v/>
      </c>
      <c r="AL54" s="77" t="str" cm="1">
        <f t="array" ref="AL54">IF(AC54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4" s="77" t="str" cm="1">
        <f t="array" ref="AM54">IF(AC54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4" s="77" t="str">
        <f>IF(AC54="","",IF(【分析依頼書】!$D$36&lt;&gt;"",【分析依頼書】!$D$36,"-"))</f>
        <v/>
      </c>
      <c r="AO54" s="77" t="s">
        <v>254</v>
      </c>
      <c r="AP54" s="77" t="str">
        <f>IF(AC54="","",IF(COUNTIF(【分析依頼書】!$A$42,"*Ｆ?????*")&gt;0,MID(【分析依頼書】!$A$42,FIND("Ｆ",【分析依頼書】!$A$42),6),""))</f>
        <v/>
      </c>
      <c r="AQ54" s="77" t="str">
        <f t="shared" si="3"/>
        <v/>
      </c>
      <c r="AR54" t="str">
        <f t="shared" si="4"/>
        <v/>
      </c>
    </row>
    <row r="55" spans="1:44" ht="45" customHeight="1">
      <c r="A55" s="109" t="s">
        <v>375</v>
      </c>
      <c r="B55" s="125"/>
      <c r="C55" s="152"/>
      <c r="D55" s="152"/>
      <c r="E55" s="149"/>
      <c r="F55" s="149"/>
      <c r="G55" s="149"/>
      <c r="H55" s="149"/>
      <c r="I55" s="149"/>
      <c r="J55" s="149"/>
      <c r="K55" s="130"/>
      <c r="L55" s="110"/>
      <c r="AA55" s="77" t="str">
        <f>IF(AC55="","",COUNT(AA$4:AA54)+1)</f>
        <v/>
      </c>
      <c r="AB55" s="77" t="str">
        <f>IF(AA55="","",IF(EXACT(COUNT(AA$4:AA54)+1,A40),"",IF(EXACT(A40-ROW(AB55)+4+COUNT(AA$4:AA54),AA55),"",A40)))</f>
        <v/>
      </c>
      <c r="AC55" s="77" t="str" cm="1">
        <f t="array" ref="AC55">IF(C40="","",SUBSTITUTE(SUBSTITUTE(_xlfn.LET(_xlpm.x,MID(DBCS(C40),_xlfn.SEQUENCE(LEN(DBCS(C40))),1),_xlfn.CONCAT(IF(EXACT(UPPER(_xlpm.x),LOWER(_xlpm.x))*ISERROR(VALUE(_xlpm.x))*EXACT(9504&lt;CODE(_xlpm.x),CODE(_xlpm.x)&lt;9591),_xlpm.x,ASC(_xlpm.x)))),"ｰ","ー"),"~","～"))</f>
        <v/>
      </c>
      <c r="AD55" s="117" t="str">
        <f t="shared" si="5"/>
        <v/>
      </c>
      <c r="AE55" s="77" t="str">
        <f t="shared" si="0"/>
        <v/>
      </c>
      <c r="AF55" s="77" t="str">
        <f t="shared" si="1"/>
        <v/>
      </c>
      <c r="AG55" s="77" t="str">
        <f t="shared" si="2"/>
        <v/>
      </c>
      <c r="AH55" s="115" t="str" cm="1">
        <f t="array" ref="AH55">IFERROR(IF(C40="","",SUBSTITUTE(SUBSTITUTE(_xlfn.LET(_xlpm.x,MID(DBCS(E40),_xlfn.SEQUENCE(LEN(DBCS(E40))),1),_xlfn.CONCAT(IF(EXACT(UPPER(_xlpm.x),LOWER(_xlpm.x))*ISERROR(VALUE(_xlpm.x))*EXACT(9504&lt;CODE(_xlpm.x),CODE(_xlpm.x)&lt;9591),_xlpm.x,ASC(_xlpm.x)))),"ｰ","ー"),"~","～")),"")</f>
        <v/>
      </c>
      <c r="AI55" s="77" t="str" cm="1">
        <f t="array" ref="AI55">IFERROR(IF(C40="","",SUBSTITUTE(SUBSTITUTE(_xlfn.LET(_xlpm.x,MID(DBCS(H40),_xlfn.SEQUENCE(LEN(DBCS(H40))),1),_xlfn.CONCAT(IF(EXACT(UPPER(_xlpm.x),LOWER(_xlpm.x))*ISERROR(VALUE(_xlpm.x))*EXACT(9504&lt;CODE(_xlpm.x),CODE(_xlpm.x)&lt;9591),_xlpm.x,ASC(_xlpm.x)))),"ｰ","ー"),"~","～")),"")</f>
        <v/>
      </c>
      <c r="AJ55" s="77" t="str" cm="1">
        <f t="array" aca="1" ref="AJ55" ca="1">IF(C40="","",ASC(SUBSTITUTE(SUBSTITUTE(SUBSTITUTE(SUBSTITUTE(SUBSTITUTE(SUBSTITUTE(SUBSTITUTE(IF(CELL("type",K40)="b","未記入",IFERROR(IF(OR(K40=TEXT(VALUE(K40),"yyyy年M月d日"),K40=TEXT(VALUE(K40),"yyyy/M/d")),TEXT(VALUE(K40),"yyyy年M月d日"),IF(OR(K40=TEXT(VALUE(K40),"yyyy年M月"),K40=TEXT(VALUE(K40),"yyyy/M")),TEXT(VALUE(K40),"yyyy年M月"),IF(OR(K40=TEXT(VALUE(K40),"yyyy年"),K40=TEXT(VALUE(K40),"yyyy")),TEXT(VALUE(K40),"yyyy年M月"),K40))),K40)),"不明","-"),"?","-"),"？","-"),"ー","-"),"―","-"),"‐","-"),"－","-")))</f>
        <v/>
      </c>
      <c r="AK55" s="77" t="str" cm="1">
        <f t="array" ref="AK55">IFERROR(IF(C40="","",SUBSTITUTE(SUBSTITUTE(_xlfn.LET(_xlpm.x,MID(DBCS(L40),_xlfn.SEQUENCE(LEN(DBCS(L40))),1),_xlfn.CONCAT(IF(EXACT(UPPER(_xlpm.x),LOWER(_xlpm.x))*ISERROR(VALUE(_xlpm.x))*EXACT(9504&lt;CODE(_xlpm.x),CODE(_xlpm.x)&lt;9591),_xlpm.x,ASC(_xlpm.x)))),"ｰ","ー"),"~","～")),"")</f>
        <v/>
      </c>
      <c r="AL55" s="77" t="str" cm="1">
        <f t="array" ref="AL55">IF(AC55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5" s="77" t="str" cm="1">
        <f t="array" ref="AM55">IF(AC55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5" s="77" t="str">
        <f>IF(AC55="","",IF(【分析依頼書】!$D$36&lt;&gt;"",【分析依頼書】!$D$36,"-"))</f>
        <v/>
      </c>
      <c r="AO55" s="77" t="s">
        <v>254</v>
      </c>
      <c r="AP55" s="77" t="str">
        <f>IF(AC55="","",IF(COUNTIF(【分析依頼書】!$A$42,"*Ｆ?????*")&gt;0,MID(【分析依頼書】!$A$42,FIND("Ｆ",【分析依頼書】!$A$42),6),""))</f>
        <v/>
      </c>
      <c r="AQ55" s="77" t="str">
        <f t="shared" si="3"/>
        <v/>
      </c>
      <c r="AR55" t="str">
        <f t="shared" si="4"/>
        <v/>
      </c>
    </row>
    <row r="56" spans="1:44" ht="45" customHeight="1">
      <c r="A56" s="109" t="s">
        <v>376</v>
      </c>
      <c r="B56" s="125"/>
      <c r="C56" s="152"/>
      <c r="D56" s="152"/>
      <c r="E56" s="152"/>
      <c r="F56" s="152"/>
      <c r="G56" s="152"/>
      <c r="H56" s="152"/>
      <c r="I56" s="152"/>
      <c r="J56" s="152"/>
      <c r="K56" s="130"/>
      <c r="L56" s="110"/>
      <c r="AA56" s="77" t="str">
        <f>IF(AC56="","",COUNT(AA$4:AA55)+1)</f>
        <v/>
      </c>
      <c r="AB56" s="77" t="str">
        <f>IF(AA56="","",IF(EXACT(COUNT(AA$4:AA55)+1,A41),"",IF(EXACT(A41-ROW(AB56)+4+COUNT(AA$4:AA55),AA56),"",A41)))</f>
        <v/>
      </c>
      <c r="AC56" s="77" t="str" cm="1">
        <f t="array" ref="AC56">IF(C41="","",SUBSTITUTE(SUBSTITUTE(_xlfn.LET(_xlpm.x,MID(DBCS(C41),_xlfn.SEQUENCE(LEN(DBCS(C41))),1),_xlfn.CONCAT(IF(EXACT(UPPER(_xlpm.x),LOWER(_xlpm.x))*ISERROR(VALUE(_xlpm.x))*EXACT(9504&lt;CODE(_xlpm.x),CODE(_xlpm.x)&lt;9591),_xlpm.x,ASC(_xlpm.x)))),"ｰ","ー"),"~","～"))</f>
        <v/>
      </c>
      <c r="AD56" s="117" t="str">
        <f t="shared" si="5"/>
        <v/>
      </c>
      <c r="AE56" s="77" t="str">
        <f t="shared" si="0"/>
        <v/>
      </c>
      <c r="AF56" s="77" t="str">
        <f t="shared" si="1"/>
        <v/>
      </c>
      <c r="AG56" s="77" t="str">
        <f t="shared" si="2"/>
        <v/>
      </c>
      <c r="AH56" s="115" t="str" cm="1">
        <f t="array" ref="AH56">IFERROR(IF(C41="","",SUBSTITUTE(SUBSTITUTE(_xlfn.LET(_xlpm.x,MID(DBCS(E41),_xlfn.SEQUENCE(LEN(DBCS(E41))),1),_xlfn.CONCAT(IF(EXACT(UPPER(_xlpm.x),LOWER(_xlpm.x))*ISERROR(VALUE(_xlpm.x))*EXACT(9504&lt;CODE(_xlpm.x),CODE(_xlpm.x)&lt;9591),_xlpm.x,ASC(_xlpm.x)))),"ｰ","ー"),"~","～")),"")</f>
        <v/>
      </c>
      <c r="AI56" s="77" t="str" cm="1">
        <f t="array" ref="AI56">IFERROR(IF(C41="","",SUBSTITUTE(SUBSTITUTE(_xlfn.LET(_xlpm.x,MID(DBCS(H41),_xlfn.SEQUENCE(LEN(DBCS(H41))),1),_xlfn.CONCAT(IF(EXACT(UPPER(_xlpm.x),LOWER(_xlpm.x))*ISERROR(VALUE(_xlpm.x))*EXACT(9504&lt;CODE(_xlpm.x),CODE(_xlpm.x)&lt;9591),_xlpm.x,ASC(_xlpm.x)))),"ｰ","ー"),"~","～")),"")</f>
        <v/>
      </c>
      <c r="AJ56" s="77" t="str" cm="1">
        <f t="array" aca="1" ref="AJ56" ca="1">IF(C41="","",ASC(SUBSTITUTE(SUBSTITUTE(SUBSTITUTE(SUBSTITUTE(SUBSTITUTE(SUBSTITUTE(SUBSTITUTE(IF(CELL("type",K41)="b","未記入",IFERROR(IF(OR(K41=TEXT(VALUE(K41),"yyyy年M月d日"),K41=TEXT(VALUE(K41),"yyyy/M/d")),TEXT(VALUE(K41),"yyyy年M月d日"),IF(OR(K41=TEXT(VALUE(K41),"yyyy年M月"),K41=TEXT(VALUE(K41),"yyyy/M")),TEXT(VALUE(K41),"yyyy年M月"),IF(OR(K41=TEXT(VALUE(K41),"yyyy年"),K41=TEXT(VALUE(K41),"yyyy")),TEXT(VALUE(K41),"yyyy年M月"),K41))),K41)),"不明","-"),"?","-"),"？","-"),"ー","-"),"―","-"),"‐","-"),"－","-")))</f>
        <v/>
      </c>
      <c r="AK56" s="77" t="str" cm="1">
        <f t="array" ref="AK56">IFERROR(IF(C41="","",SUBSTITUTE(SUBSTITUTE(_xlfn.LET(_xlpm.x,MID(DBCS(L41),_xlfn.SEQUENCE(LEN(DBCS(L41))),1),_xlfn.CONCAT(IF(EXACT(UPPER(_xlpm.x),LOWER(_xlpm.x))*ISERROR(VALUE(_xlpm.x))*EXACT(9504&lt;CODE(_xlpm.x),CODE(_xlpm.x)&lt;9591),_xlpm.x,ASC(_xlpm.x)))),"ｰ","ー"),"~","～")),"")</f>
        <v/>
      </c>
      <c r="AL56" s="77" t="str" cm="1">
        <f t="array" ref="AL56">IF(AC56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6" s="77" t="str" cm="1">
        <f t="array" ref="AM56">IF(AC56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6" s="77" t="str">
        <f>IF(AC56="","",IF(【分析依頼書】!$D$36&lt;&gt;"",【分析依頼書】!$D$36,"-"))</f>
        <v/>
      </c>
      <c r="AO56" s="77" t="s">
        <v>254</v>
      </c>
      <c r="AP56" s="77" t="str">
        <f>IF(AC56="","",IF(COUNTIF(【分析依頼書】!$A$42,"*Ｆ?????*")&gt;0,MID(【分析依頼書】!$A$42,FIND("Ｆ",【分析依頼書】!$A$42),6),""))</f>
        <v/>
      </c>
      <c r="AQ56" s="77" t="str">
        <f t="shared" si="3"/>
        <v/>
      </c>
      <c r="AR56" t="str">
        <f t="shared" si="4"/>
        <v/>
      </c>
    </row>
    <row r="57" spans="1:44" ht="45" customHeight="1">
      <c r="A57" s="109" t="s">
        <v>377</v>
      </c>
      <c r="B57" s="125"/>
      <c r="C57" s="152"/>
      <c r="D57" s="152"/>
      <c r="E57" s="152"/>
      <c r="F57" s="152"/>
      <c r="G57" s="152"/>
      <c r="H57" s="152"/>
      <c r="I57" s="152"/>
      <c r="J57" s="152"/>
      <c r="K57" s="130"/>
      <c r="L57" s="110"/>
      <c r="AA57" s="77" t="str">
        <f>IF(AC57="","",COUNT(AA$4:AA56)+1)</f>
        <v/>
      </c>
      <c r="AB57" s="77" t="str">
        <f>IF(AA57="","",IF(EXACT(COUNT(AA$4:AA56)+1,A42),"",IF(EXACT(A42-ROW(AB57)+4+COUNT(AA$4:AA56),AA57),"",A42)))</f>
        <v/>
      </c>
      <c r="AC57" s="77" t="str" cm="1">
        <f t="array" ref="AC57">IF(C42="","",SUBSTITUTE(SUBSTITUTE(_xlfn.LET(_xlpm.x,MID(DBCS(C42),_xlfn.SEQUENCE(LEN(DBCS(C42))),1),_xlfn.CONCAT(IF(EXACT(UPPER(_xlpm.x),LOWER(_xlpm.x))*ISERROR(VALUE(_xlpm.x))*EXACT(9504&lt;CODE(_xlpm.x),CODE(_xlpm.x)&lt;9591),_xlpm.x,ASC(_xlpm.x)))),"ｰ","ー"),"~","～"))</f>
        <v/>
      </c>
      <c r="AD57" s="117" t="str">
        <f t="shared" si="5"/>
        <v/>
      </c>
      <c r="AE57" s="77" t="str">
        <f t="shared" si="0"/>
        <v/>
      </c>
      <c r="AF57" s="77" t="str">
        <f t="shared" si="1"/>
        <v/>
      </c>
      <c r="AG57" s="77" t="str">
        <f t="shared" si="2"/>
        <v/>
      </c>
      <c r="AH57" s="115" t="str" cm="1">
        <f t="array" ref="AH57">IFERROR(IF(C42="","",SUBSTITUTE(SUBSTITUTE(_xlfn.LET(_xlpm.x,MID(DBCS(E42),_xlfn.SEQUENCE(LEN(DBCS(E42))),1),_xlfn.CONCAT(IF(EXACT(UPPER(_xlpm.x),LOWER(_xlpm.x))*ISERROR(VALUE(_xlpm.x))*EXACT(9504&lt;CODE(_xlpm.x),CODE(_xlpm.x)&lt;9591),_xlpm.x,ASC(_xlpm.x)))),"ｰ","ー"),"~","～")),"")</f>
        <v/>
      </c>
      <c r="AI57" s="77" t="str" cm="1">
        <f t="array" ref="AI57">IFERROR(IF(C42="","",SUBSTITUTE(SUBSTITUTE(_xlfn.LET(_xlpm.x,MID(DBCS(H42),_xlfn.SEQUENCE(LEN(DBCS(H42))),1),_xlfn.CONCAT(IF(EXACT(UPPER(_xlpm.x),LOWER(_xlpm.x))*ISERROR(VALUE(_xlpm.x))*EXACT(9504&lt;CODE(_xlpm.x),CODE(_xlpm.x)&lt;9591),_xlpm.x,ASC(_xlpm.x)))),"ｰ","ー"),"~","～")),"")</f>
        <v/>
      </c>
      <c r="AJ57" s="77" t="str" cm="1">
        <f t="array" aca="1" ref="AJ57" ca="1">IF(C42="","",ASC(SUBSTITUTE(SUBSTITUTE(SUBSTITUTE(SUBSTITUTE(SUBSTITUTE(SUBSTITUTE(SUBSTITUTE(IF(CELL("type",K42)="b","未記入",IFERROR(IF(OR(K42=TEXT(VALUE(K42),"yyyy年M月d日"),K42=TEXT(VALUE(K42),"yyyy/M/d")),TEXT(VALUE(K42),"yyyy年M月d日"),IF(OR(K42=TEXT(VALUE(K42),"yyyy年M月"),K42=TEXT(VALUE(K42),"yyyy/M")),TEXT(VALUE(K42),"yyyy年M月"),IF(OR(K42=TEXT(VALUE(K42),"yyyy年"),K42=TEXT(VALUE(K42),"yyyy")),TEXT(VALUE(K42),"yyyy年M月"),K42))),K42)),"不明","-"),"?","-"),"？","-"),"ー","-"),"―","-"),"‐","-"),"－","-")))</f>
        <v/>
      </c>
      <c r="AK57" s="77" t="str" cm="1">
        <f t="array" ref="AK57">IFERROR(IF(C42="","",SUBSTITUTE(SUBSTITUTE(_xlfn.LET(_xlpm.x,MID(DBCS(L42),_xlfn.SEQUENCE(LEN(DBCS(L42))),1),_xlfn.CONCAT(IF(EXACT(UPPER(_xlpm.x),LOWER(_xlpm.x))*ISERROR(VALUE(_xlpm.x))*EXACT(9504&lt;CODE(_xlpm.x),CODE(_xlpm.x)&lt;9591),_xlpm.x,ASC(_xlpm.x)))),"ｰ","ー"),"~","～")),"")</f>
        <v/>
      </c>
      <c r="AL57" s="77" t="str" cm="1">
        <f t="array" ref="AL57">IF(AC57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7" s="77" t="str" cm="1">
        <f t="array" ref="AM57">IF(AC57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7" s="77" t="str">
        <f>IF(AC57="","",IF(【分析依頼書】!$D$36&lt;&gt;"",【分析依頼書】!$D$36,"-"))</f>
        <v/>
      </c>
      <c r="AO57" s="77" t="s">
        <v>254</v>
      </c>
      <c r="AP57" s="77" t="str">
        <f>IF(AC57="","",IF(COUNTIF(【分析依頼書】!$A$42,"*Ｆ?????*")&gt;0,MID(【分析依頼書】!$A$42,FIND("Ｆ",【分析依頼書】!$A$42),6),""))</f>
        <v/>
      </c>
      <c r="AQ57" s="77" t="str">
        <f t="shared" si="3"/>
        <v/>
      </c>
      <c r="AR57" t="str">
        <f t="shared" si="4"/>
        <v/>
      </c>
    </row>
    <row r="58" spans="1:44" ht="45" customHeight="1">
      <c r="A58" s="109" t="s">
        <v>378</v>
      </c>
      <c r="B58" s="125"/>
      <c r="C58" s="152"/>
      <c r="D58" s="152"/>
      <c r="E58" s="152"/>
      <c r="F58" s="152"/>
      <c r="G58" s="152"/>
      <c r="H58" s="152"/>
      <c r="I58" s="152"/>
      <c r="J58" s="152"/>
      <c r="K58" s="130"/>
      <c r="L58" s="110"/>
      <c r="AA58" s="77" t="str">
        <f>IF(AC58="","",COUNT(AA$4:AA57)+1)</f>
        <v/>
      </c>
      <c r="AB58" s="77" t="str">
        <f>IF(AA58="","",IF(EXACT(COUNT(AA$4:AA57)+1,A43),"",IF(EXACT(A43-ROW(AB58)+4+COUNT(AA$4:AA57),AA58),"",A43)))</f>
        <v/>
      </c>
      <c r="AC58" s="77" t="str" cm="1">
        <f t="array" ref="AC58">IF(C43="","",SUBSTITUTE(SUBSTITUTE(_xlfn.LET(_xlpm.x,MID(DBCS(C43),_xlfn.SEQUENCE(LEN(DBCS(C43))),1),_xlfn.CONCAT(IF(EXACT(UPPER(_xlpm.x),LOWER(_xlpm.x))*ISERROR(VALUE(_xlpm.x))*EXACT(9504&lt;CODE(_xlpm.x),CODE(_xlpm.x)&lt;9591),_xlpm.x,ASC(_xlpm.x)))),"ｰ","ー"),"~","～"))</f>
        <v/>
      </c>
      <c r="AD58" s="117" t="str">
        <f t="shared" si="5"/>
        <v/>
      </c>
      <c r="AE58" s="77" t="str">
        <f t="shared" si="0"/>
        <v/>
      </c>
      <c r="AF58" s="77" t="str">
        <f t="shared" si="1"/>
        <v/>
      </c>
      <c r="AG58" s="77" t="str">
        <f t="shared" si="2"/>
        <v/>
      </c>
      <c r="AH58" s="115" t="str" cm="1">
        <f t="array" ref="AH58">IFERROR(IF(C43="","",SUBSTITUTE(SUBSTITUTE(_xlfn.LET(_xlpm.x,MID(DBCS(E43),_xlfn.SEQUENCE(LEN(DBCS(E43))),1),_xlfn.CONCAT(IF(EXACT(UPPER(_xlpm.x),LOWER(_xlpm.x))*ISERROR(VALUE(_xlpm.x))*EXACT(9504&lt;CODE(_xlpm.x),CODE(_xlpm.x)&lt;9591),_xlpm.x,ASC(_xlpm.x)))),"ｰ","ー"),"~","～")),"")</f>
        <v/>
      </c>
      <c r="AI58" s="77" t="str" cm="1">
        <f t="array" ref="AI58">IFERROR(IF(C43="","",SUBSTITUTE(SUBSTITUTE(_xlfn.LET(_xlpm.x,MID(DBCS(H43),_xlfn.SEQUENCE(LEN(DBCS(H43))),1),_xlfn.CONCAT(IF(EXACT(UPPER(_xlpm.x),LOWER(_xlpm.x))*ISERROR(VALUE(_xlpm.x))*EXACT(9504&lt;CODE(_xlpm.x),CODE(_xlpm.x)&lt;9591),_xlpm.x,ASC(_xlpm.x)))),"ｰ","ー"),"~","～")),"")</f>
        <v/>
      </c>
      <c r="AJ58" s="77" t="str" cm="1">
        <f t="array" aca="1" ref="AJ58" ca="1">IF(C43="","",ASC(SUBSTITUTE(SUBSTITUTE(SUBSTITUTE(SUBSTITUTE(SUBSTITUTE(SUBSTITUTE(SUBSTITUTE(IF(CELL("type",K43)="b","未記入",IFERROR(IF(OR(K43=TEXT(VALUE(K43),"yyyy年M月d日"),K43=TEXT(VALUE(K43),"yyyy/M/d")),TEXT(VALUE(K43),"yyyy年M月d日"),IF(OR(K43=TEXT(VALUE(K43),"yyyy年M月"),K43=TEXT(VALUE(K43),"yyyy/M")),TEXT(VALUE(K43),"yyyy年M月"),IF(OR(K43=TEXT(VALUE(K43),"yyyy年"),K43=TEXT(VALUE(K43),"yyyy")),TEXT(VALUE(K43),"yyyy年M月"),K43))),K43)),"不明","-"),"?","-"),"？","-"),"ー","-"),"―","-"),"‐","-"),"－","-")))</f>
        <v/>
      </c>
      <c r="AK58" s="77" t="str" cm="1">
        <f t="array" ref="AK58">IFERROR(IF(C43="","",SUBSTITUTE(SUBSTITUTE(_xlfn.LET(_xlpm.x,MID(DBCS(L43),_xlfn.SEQUENCE(LEN(DBCS(L43))),1),_xlfn.CONCAT(IF(EXACT(UPPER(_xlpm.x),LOWER(_xlpm.x))*ISERROR(VALUE(_xlpm.x))*EXACT(9504&lt;CODE(_xlpm.x),CODE(_xlpm.x)&lt;9591),_xlpm.x,ASC(_xlpm.x)))),"ｰ","ー"),"~","～")),"")</f>
        <v/>
      </c>
      <c r="AL58" s="77" t="str" cm="1">
        <f t="array" ref="AL58">IF(AC58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8" s="77" t="str" cm="1">
        <f t="array" ref="AM58">IF(AC58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8" s="77" t="str">
        <f>IF(AC58="","",IF(【分析依頼書】!$D$36&lt;&gt;"",【分析依頼書】!$D$36,"-"))</f>
        <v/>
      </c>
      <c r="AO58" s="77" t="s">
        <v>254</v>
      </c>
      <c r="AP58" s="77" t="str">
        <f>IF(AC58="","",IF(COUNTIF(【分析依頼書】!$A$42,"*Ｆ?????*")&gt;0,MID(【分析依頼書】!$A$42,FIND("Ｆ",【分析依頼書】!$A$42),6),""))</f>
        <v/>
      </c>
      <c r="AQ58" s="77" t="str">
        <f t="shared" si="3"/>
        <v/>
      </c>
      <c r="AR58" t="str">
        <f t="shared" si="4"/>
        <v/>
      </c>
    </row>
    <row r="59" spans="1:44" ht="45" customHeight="1">
      <c r="A59" s="109" t="s">
        <v>379</v>
      </c>
      <c r="B59" s="125"/>
      <c r="C59" s="152"/>
      <c r="D59" s="152"/>
      <c r="E59" s="152"/>
      <c r="F59" s="152"/>
      <c r="G59" s="152"/>
      <c r="H59" s="152"/>
      <c r="I59" s="152"/>
      <c r="J59" s="152"/>
      <c r="K59" s="130"/>
      <c r="L59" s="110"/>
      <c r="AA59" s="77" t="str">
        <f>IF(AC59="","",COUNT(AA$4:AA58)+1)</f>
        <v/>
      </c>
      <c r="AB59" s="77" t="str">
        <f>IF(AA59="","",IF(EXACT(COUNT(AA$4:AA58)+1,A44),"",IF(EXACT(A44-ROW(AB59)+4+COUNT(AA$4:AA58),AA59),"",A44)))</f>
        <v/>
      </c>
      <c r="AC59" s="77" t="str" cm="1">
        <f t="array" ref="AC59">IF(C44="","",SUBSTITUTE(SUBSTITUTE(_xlfn.LET(_xlpm.x,MID(DBCS(C44),_xlfn.SEQUENCE(LEN(DBCS(C44))),1),_xlfn.CONCAT(IF(EXACT(UPPER(_xlpm.x),LOWER(_xlpm.x))*ISERROR(VALUE(_xlpm.x))*EXACT(9504&lt;CODE(_xlpm.x),CODE(_xlpm.x)&lt;9591),_xlpm.x,ASC(_xlpm.x)))),"ｰ","ー"),"~","～"))</f>
        <v/>
      </c>
      <c r="AD59" s="117" t="str">
        <f t="shared" si="5"/>
        <v/>
      </c>
      <c r="AE59" s="77" t="str">
        <f t="shared" si="0"/>
        <v/>
      </c>
      <c r="AF59" s="77" t="str">
        <f t="shared" si="1"/>
        <v/>
      </c>
      <c r="AG59" s="77" t="str">
        <f t="shared" si="2"/>
        <v/>
      </c>
      <c r="AH59" s="115" t="str" cm="1">
        <f t="array" ref="AH59">IFERROR(IF(C44="","",SUBSTITUTE(SUBSTITUTE(_xlfn.LET(_xlpm.x,MID(DBCS(E44),_xlfn.SEQUENCE(LEN(DBCS(E44))),1),_xlfn.CONCAT(IF(EXACT(UPPER(_xlpm.x),LOWER(_xlpm.x))*ISERROR(VALUE(_xlpm.x))*EXACT(9504&lt;CODE(_xlpm.x),CODE(_xlpm.x)&lt;9591),_xlpm.x,ASC(_xlpm.x)))),"ｰ","ー"),"~","～")),"")</f>
        <v/>
      </c>
      <c r="AI59" s="77" t="str" cm="1">
        <f t="array" ref="AI59">IFERROR(IF(C44="","",SUBSTITUTE(SUBSTITUTE(_xlfn.LET(_xlpm.x,MID(DBCS(H44),_xlfn.SEQUENCE(LEN(DBCS(H44))),1),_xlfn.CONCAT(IF(EXACT(UPPER(_xlpm.x),LOWER(_xlpm.x))*ISERROR(VALUE(_xlpm.x))*EXACT(9504&lt;CODE(_xlpm.x),CODE(_xlpm.x)&lt;9591),_xlpm.x,ASC(_xlpm.x)))),"ｰ","ー"),"~","～")),"")</f>
        <v/>
      </c>
      <c r="AJ59" s="77" t="str" cm="1">
        <f t="array" aca="1" ref="AJ59" ca="1">IF(C44="","",ASC(SUBSTITUTE(SUBSTITUTE(SUBSTITUTE(SUBSTITUTE(SUBSTITUTE(SUBSTITUTE(SUBSTITUTE(IF(CELL("type",K44)="b","未記入",IFERROR(IF(OR(K44=TEXT(VALUE(K44),"yyyy年M月d日"),K44=TEXT(VALUE(K44),"yyyy/M/d")),TEXT(VALUE(K44),"yyyy年M月d日"),IF(OR(K44=TEXT(VALUE(K44),"yyyy年M月"),K44=TEXT(VALUE(K44),"yyyy/M")),TEXT(VALUE(K44),"yyyy年M月"),IF(OR(K44=TEXT(VALUE(K44),"yyyy年"),K44=TEXT(VALUE(K44),"yyyy")),TEXT(VALUE(K44),"yyyy年M月"),K44))),K44)),"不明","-"),"?","-"),"？","-"),"ー","-"),"―","-"),"‐","-"),"－","-")))</f>
        <v/>
      </c>
      <c r="AK59" s="77" t="str" cm="1">
        <f t="array" ref="AK59">IFERROR(IF(C44="","",SUBSTITUTE(SUBSTITUTE(_xlfn.LET(_xlpm.x,MID(DBCS(L44),_xlfn.SEQUENCE(LEN(DBCS(L44))),1),_xlfn.CONCAT(IF(EXACT(UPPER(_xlpm.x),LOWER(_xlpm.x))*ISERROR(VALUE(_xlpm.x))*EXACT(9504&lt;CODE(_xlpm.x),CODE(_xlpm.x)&lt;9591),_xlpm.x,ASC(_xlpm.x)))),"ｰ","ー"),"~","～")),"")</f>
        <v/>
      </c>
      <c r="AL59" s="77" t="str" cm="1">
        <f t="array" ref="AL59">IF(AC59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59" s="77" t="str" cm="1">
        <f t="array" ref="AM59">IF(AC59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59" s="77" t="str">
        <f>IF(AC59="","",IF(【分析依頼書】!$D$36&lt;&gt;"",【分析依頼書】!$D$36,"-"))</f>
        <v/>
      </c>
      <c r="AO59" s="77" t="s">
        <v>254</v>
      </c>
      <c r="AP59" s="77" t="str">
        <f>IF(AC59="","",IF(COUNTIF(【分析依頼書】!$A$42,"*Ｆ?????*")&gt;0,MID(【分析依頼書】!$A$42,FIND("Ｆ",【分析依頼書】!$A$42),6),""))</f>
        <v/>
      </c>
      <c r="AQ59" s="77" t="str">
        <f t="shared" si="3"/>
        <v/>
      </c>
      <c r="AR59" t="str">
        <f t="shared" si="4"/>
        <v/>
      </c>
    </row>
    <row r="60" spans="1:44" ht="45" customHeight="1">
      <c r="A60" s="109" t="s">
        <v>380</v>
      </c>
      <c r="B60" s="125"/>
      <c r="C60" s="152"/>
      <c r="D60" s="152"/>
      <c r="E60" s="152"/>
      <c r="F60" s="152"/>
      <c r="G60" s="152"/>
      <c r="H60" s="152"/>
      <c r="I60" s="152"/>
      <c r="J60" s="152"/>
      <c r="K60" s="130"/>
      <c r="L60" s="110"/>
      <c r="AA60" s="77" t="str">
        <f>IF(AC60="","",COUNT(AA$4:AA59)+1)</f>
        <v/>
      </c>
      <c r="AB60" s="77" t="str">
        <f>IF(AA60="","",IF(EXACT(COUNT(AA$4:AA59)+1,A45),"",IF(EXACT(A45-ROW(AB60)+4+COUNT(AA$4:AA59),AA60),"",A45)))</f>
        <v/>
      </c>
      <c r="AC60" s="77" t="str" cm="1">
        <f t="array" ref="AC60">IF(C45="","",SUBSTITUTE(SUBSTITUTE(_xlfn.LET(_xlpm.x,MID(DBCS(C45),_xlfn.SEQUENCE(LEN(DBCS(C45))),1),_xlfn.CONCAT(IF(EXACT(UPPER(_xlpm.x),LOWER(_xlpm.x))*ISERROR(VALUE(_xlpm.x))*EXACT(9504&lt;CODE(_xlpm.x),CODE(_xlpm.x)&lt;9591),_xlpm.x,ASC(_xlpm.x)))),"ｰ","ー"),"~","～"))</f>
        <v/>
      </c>
      <c r="AD60" s="117" t="str">
        <f t="shared" si="5"/>
        <v/>
      </c>
      <c r="AE60" s="77" t="str">
        <f t="shared" si="0"/>
        <v/>
      </c>
      <c r="AF60" s="77" t="str">
        <f t="shared" si="1"/>
        <v/>
      </c>
      <c r="AG60" s="77" t="str">
        <f t="shared" si="2"/>
        <v/>
      </c>
      <c r="AH60" s="115" t="str" cm="1">
        <f t="array" ref="AH60">IFERROR(IF(C45="","",SUBSTITUTE(SUBSTITUTE(_xlfn.LET(_xlpm.x,MID(DBCS(E45),_xlfn.SEQUENCE(LEN(DBCS(E45))),1),_xlfn.CONCAT(IF(EXACT(UPPER(_xlpm.x),LOWER(_xlpm.x))*ISERROR(VALUE(_xlpm.x))*EXACT(9504&lt;CODE(_xlpm.x),CODE(_xlpm.x)&lt;9591),_xlpm.x,ASC(_xlpm.x)))),"ｰ","ー"),"~","～")),"")</f>
        <v/>
      </c>
      <c r="AI60" s="77" t="str" cm="1">
        <f t="array" ref="AI60">IFERROR(IF(C45="","",SUBSTITUTE(SUBSTITUTE(_xlfn.LET(_xlpm.x,MID(DBCS(H45),_xlfn.SEQUENCE(LEN(DBCS(H45))),1),_xlfn.CONCAT(IF(EXACT(UPPER(_xlpm.x),LOWER(_xlpm.x))*ISERROR(VALUE(_xlpm.x))*EXACT(9504&lt;CODE(_xlpm.x),CODE(_xlpm.x)&lt;9591),_xlpm.x,ASC(_xlpm.x)))),"ｰ","ー"),"~","～")),"")</f>
        <v/>
      </c>
      <c r="AJ60" s="77" t="str" cm="1">
        <f t="array" aca="1" ref="AJ60" ca="1">IF(C45="","",ASC(SUBSTITUTE(SUBSTITUTE(SUBSTITUTE(SUBSTITUTE(SUBSTITUTE(SUBSTITUTE(SUBSTITUTE(IF(CELL("type",K45)="b","未記入",IFERROR(IF(OR(K45=TEXT(VALUE(K45),"yyyy年M月d日"),K45=TEXT(VALUE(K45),"yyyy/M/d")),TEXT(VALUE(K45),"yyyy年M月d日"),IF(OR(K45=TEXT(VALUE(K45),"yyyy年M月"),K45=TEXT(VALUE(K45),"yyyy/M")),TEXT(VALUE(K45),"yyyy年M月"),IF(OR(K45=TEXT(VALUE(K45),"yyyy年"),K45=TEXT(VALUE(K45),"yyyy")),TEXT(VALUE(K45),"yyyy年M月"),K45))),K45)),"不明","-"),"?","-"),"？","-"),"ー","-"),"―","-"),"‐","-"),"－","-")))</f>
        <v/>
      </c>
      <c r="AK60" s="77" t="str" cm="1">
        <f t="array" ref="AK60">IFERROR(IF(C45="","",SUBSTITUTE(SUBSTITUTE(_xlfn.LET(_xlpm.x,MID(DBCS(L45),_xlfn.SEQUENCE(LEN(DBCS(L45))),1),_xlfn.CONCAT(IF(EXACT(UPPER(_xlpm.x),LOWER(_xlpm.x))*ISERROR(VALUE(_xlpm.x))*EXACT(9504&lt;CODE(_xlpm.x),CODE(_xlpm.x)&lt;9591),_xlpm.x,ASC(_xlpm.x)))),"ｰ","ー"),"~","～")),"")</f>
        <v/>
      </c>
      <c r="AL60" s="77" t="str" cm="1">
        <f t="array" ref="AL60">IF(AC60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0" s="77" t="str" cm="1">
        <f t="array" ref="AM60">IF(AC60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0" s="77" t="str">
        <f>IF(AC60="","",IF(【分析依頼書】!$D$36&lt;&gt;"",【分析依頼書】!$D$36,"-"))</f>
        <v/>
      </c>
      <c r="AO60" s="77" t="s">
        <v>254</v>
      </c>
      <c r="AP60" s="77" t="str">
        <f>IF(AC60="","",IF(COUNTIF(【分析依頼書】!$A$42,"*Ｆ?????*")&gt;0,MID(【分析依頼書】!$A$42,FIND("Ｆ",【分析依頼書】!$A$42),6),""))</f>
        <v/>
      </c>
      <c r="AQ60" s="77" t="str">
        <f t="shared" si="3"/>
        <v/>
      </c>
      <c r="AR60" t="str">
        <f t="shared" si="4"/>
        <v/>
      </c>
    </row>
    <row r="61" spans="1:44" ht="45" customHeight="1">
      <c r="A61" s="109" t="s">
        <v>381</v>
      </c>
      <c r="B61" s="125"/>
      <c r="C61" s="152"/>
      <c r="D61" s="152"/>
      <c r="E61" s="149"/>
      <c r="F61" s="149"/>
      <c r="G61" s="149"/>
      <c r="H61" s="149"/>
      <c r="I61" s="149"/>
      <c r="J61" s="149"/>
      <c r="K61" s="130"/>
      <c r="L61" s="110"/>
      <c r="AA61" s="77" t="str">
        <f>IF(AC61="","",COUNT(AA$4:AA60)+1)</f>
        <v/>
      </c>
      <c r="AB61" s="77" t="str">
        <f>IF(AA61="","",IF(EXACT(COUNT(AA$4:AA60)+1,A46),"",IF(EXACT(A46-ROW(AB61)+4+COUNT(AA$4:AA60),AA61),"",A46)))</f>
        <v/>
      </c>
      <c r="AC61" s="77" t="str" cm="1">
        <f t="array" ref="AC61">IF(C46="","",SUBSTITUTE(SUBSTITUTE(_xlfn.LET(_xlpm.x,MID(DBCS(C46),_xlfn.SEQUENCE(LEN(DBCS(C46))),1),_xlfn.CONCAT(IF(EXACT(UPPER(_xlpm.x),LOWER(_xlpm.x))*ISERROR(VALUE(_xlpm.x))*EXACT(9504&lt;CODE(_xlpm.x),CODE(_xlpm.x)&lt;9591),_xlpm.x,ASC(_xlpm.x)))),"ｰ","ー"),"~","～"))</f>
        <v/>
      </c>
      <c r="AD61" s="117" t="str">
        <f t="shared" si="5"/>
        <v/>
      </c>
      <c r="AE61" s="77" t="str">
        <f t="shared" si="0"/>
        <v/>
      </c>
      <c r="AF61" s="77" t="str">
        <f t="shared" si="1"/>
        <v/>
      </c>
      <c r="AG61" s="77" t="str">
        <f t="shared" si="2"/>
        <v/>
      </c>
      <c r="AH61" s="115" t="str" cm="1">
        <f t="array" ref="AH61">IFERROR(IF(C46="","",SUBSTITUTE(SUBSTITUTE(_xlfn.LET(_xlpm.x,MID(DBCS(E46),_xlfn.SEQUENCE(LEN(DBCS(E46))),1),_xlfn.CONCAT(IF(EXACT(UPPER(_xlpm.x),LOWER(_xlpm.x))*ISERROR(VALUE(_xlpm.x))*EXACT(9504&lt;CODE(_xlpm.x),CODE(_xlpm.x)&lt;9591),_xlpm.x,ASC(_xlpm.x)))),"ｰ","ー"),"~","～")),"")</f>
        <v/>
      </c>
      <c r="AI61" s="77" t="str" cm="1">
        <f t="array" ref="AI61">IFERROR(IF(C46="","",SUBSTITUTE(SUBSTITUTE(_xlfn.LET(_xlpm.x,MID(DBCS(H46),_xlfn.SEQUENCE(LEN(DBCS(H46))),1),_xlfn.CONCAT(IF(EXACT(UPPER(_xlpm.x),LOWER(_xlpm.x))*ISERROR(VALUE(_xlpm.x))*EXACT(9504&lt;CODE(_xlpm.x),CODE(_xlpm.x)&lt;9591),_xlpm.x,ASC(_xlpm.x)))),"ｰ","ー"),"~","～")),"")</f>
        <v/>
      </c>
      <c r="AJ61" s="77" t="str" cm="1">
        <f t="array" aca="1" ref="AJ61" ca="1">IF(C46="","",ASC(SUBSTITUTE(SUBSTITUTE(SUBSTITUTE(SUBSTITUTE(SUBSTITUTE(SUBSTITUTE(SUBSTITUTE(IF(CELL("type",K46)="b","未記入",IFERROR(IF(OR(K46=TEXT(VALUE(K46),"yyyy年M月d日"),K46=TEXT(VALUE(K46),"yyyy/M/d")),TEXT(VALUE(K46),"yyyy年M月d日"),IF(OR(K46=TEXT(VALUE(K46),"yyyy年M月"),K46=TEXT(VALUE(K46),"yyyy/M")),TEXT(VALUE(K46),"yyyy年M月"),IF(OR(K46=TEXT(VALUE(K46),"yyyy年"),K46=TEXT(VALUE(K46),"yyyy")),TEXT(VALUE(K46),"yyyy年M月"),K46))),K46)),"不明","-"),"?","-"),"？","-"),"ー","-"),"―","-"),"‐","-"),"－","-")))</f>
        <v/>
      </c>
      <c r="AK61" s="77" t="str" cm="1">
        <f t="array" ref="AK61">IFERROR(IF(C46="","",SUBSTITUTE(SUBSTITUTE(_xlfn.LET(_xlpm.x,MID(DBCS(L46),_xlfn.SEQUENCE(LEN(DBCS(L46))),1),_xlfn.CONCAT(IF(EXACT(UPPER(_xlpm.x),LOWER(_xlpm.x))*ISERROR(VALUE(_xlpm.x))*EXACT(9504&lt;CODE(_xlpm.x),CODE(_xlpm.x)&lt;9591),_xlpm.x,ASC(_xlpm.x)))),"ｰ","ー"),"~","～")),"")</f>
        <v/>
      </c>
      <c r="AL61" s="77" t="str" cm="1">
        <f t="array" ref="AL61">IF(AC61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1" s="77" t="str" cm="1">
        <f t="array" ref="AM61">IF(AC61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1" s="77" t="str">
        <f>IF(AC61="","",IF(【分析依頼書】!$D$36&lt;&gt;"",【分析依頼書】!$D$36,"-"))</f>
        <v/>
      </c>
      <c r="AO61" s="77" t="s">
        <v>254</v>
      </c>
      <c r="AP61" s="77" t="str">
        <f>IF(AC61="","",IF(COUNTIF(【分析依頼書】!$A$42,"*Ｆ?????*")&gt;0,MID(【分析依頼書】!$A$42,FIND("Ｆ",【分析依頼書】!$A$42),6),""))</f>
        <v/>
      </c>
      <c r="AQ61" s="77" t="str">
        <f t="shared" si="3"/>
        <v/>
      </c>
      <c r="AR61" t="str">
        <f t="shared" si="4"/>
        <v/>
      </c>
    </row>
    <row r="62" spans="1:44" ht="45" customHeight="1">
      <c r="A62" s="109" t="s">
        <v>382</v>
      </c>
      <c r="B62" s="125"/>
      <c r="C62" s="152"/>
      <c r="D62" s="152"/>
      <c r="E62" s="152"/>
      <c r="F62" s="152"/>
      <c r="G62" s="152"/>
      <c r="H62" s="152"/>
      <c r="I62" s="152"/>
      <c r="J62" s="152"/>
      <c r="K62" s="130"/>
      <c r="L62" s="110"/>
      <c r="AA62" s="77" t="str">
        <f>IF(AC62="","",COUNT(AA$4:AA61)+1)</f>
        <v/>
      </c>
      <c r="AB62" s="77" t="str">
        <f>IF(AA62="","",IF(EXACT(COUNT(AA$4:AA61)+1,A47),"",IF(EXACT(A47-ROW(AB62)+4+COUNT(AA$4:AA61),AA62),"",A47)))</f>
        <v/>
      </c>
      <c r="AC62" s="77" t="str" cm="1">
        <f t="array" ref="AC62">IF(C47="","",SUBSTITUTE(SUBSTITUTE(_xlfn.LET(_xlpm.x,MID(DBCS(C47),_xlfn.SEQUENCE(LEN(DBCS(C47))),1),_xlfn.CONCAT(IF(EXACT(UPPER(_xlpm.x),LOWER(_xlpm.x))*ISERROR(VALUE(_xlpm.x))*EXACT(9504&lt;CODE(_xlpm.x),CODE(_xlpm.x)&lt;9591),_xlpm.x,ASC(_xlpm.x)))),"ｰ","ー"),"~","～"))</f>
        <v/>
      </c>
      <c r="AD62" s="117" t="str">
        <f t="shared" si="5"/>
        <v/>
      </c>
      <c r="AE62" s="77" t="str">
        <f t="shared" si="0"/>
        <v/>
      </c>
      <c r="AF62" s="77" t="str">
        <f t="shared" si="1"/>
        <v/>
      </c>
      <c r="AG62" s="77" t="str">
        <f t="shared" si="2"/>
        <v/>
      </c>
      <c r="AH62" s="115" t="str" cm="1">
        <f t="array" ref="AH62">IFERROR(IF(C47="","",SUBSTITUTE(SUBSTITUTE(_xlfn.LET(_xlpm.x,MID(DBCS(E47),_xlfn.SEQUENCE(LEN(DBCS(E47))),1),_xlfn.CONCAT(IF(EXACT(UPPER(_xlpm.x),LOWER(_xlpm.x))*ISERROR(VALUE(_xlpm.x))*EXACT(9504&lt;CODE(_xlpm.x),CODE(_xlpm.x)&lt;9591),_xlpm.x,ASC(_xlpm.x)))),"ｰ","ー"),"~","～")),"")</f>
        <v/>
      </c>
      <c r="AI62" s="77" t="str" cm="1">
        <f t="array" ref="AI62">IFERROR(IF(C47="","",SUBSTITUTE(SUBSTITUTE(_xlfn.LET(_xlpm.x,MID(DBCS(H47),_xlfn.SEQUENCE(LEN(DBCS(H47))),1),_xlfn.CONCAT(IF(EXACT(UPPER(_xlpm.x),LOWER(_xlpm.x))*ISERROR(VALUE(_xlpm.x))*EXACT(9504&lt;CODE(_xlpm.x),CODE(_xlpm.x)&lt;9591),_xlpm.x,ASC(_xlpm.x)))),"ｰ","ー"),"~","～")),"")</f>
        <v/>
      </c>
      <c r="AJ62" s="77" t="str" cm="1">
        <f t="array" aca="1" ref="AJ62" ca="1">IF(C47="","",ASC(SUBSTITUTE(SUBSTITUTE(SUBSTITUTE(SUBSTITUTE(SUBSTITUTE(SUBSTITUTE(SUBSTITUTE(IF(CELL("type",K47)="b","未記入",IFERROR(IF(OR(K47=TEXT(VALUE(K47),"yyyy年M月d日"),K47=TEXT(VALUE(K47),"yyyy/M/d")),TEXT(VALUE(K47),"yyyy年M月d日"),IF(OR(K47=TEXT(VALUE(K47),"yyyy年M月"),K47=TEXT(VALUE(K47),"yyyy/M")),TEXT(VALUE(K47),"yyyy年M月"),IF(OR(K47=TEXT(VALUE(K47),"yyyy年"),K47=TEXT(VALUE(K47),"yyyy")),TEXT(VALUE(K47),"yyyy年M月"),K47))),K47)),"不明","-"),"?","-"),"？","-"),"ー","-"),"―","-"),"‐","-"),"－","-")))</f>
        <v/>
      </c>
      <c r="AK62" s="77" t="str" cm="1">
        <f t="array" ref="AK62">IFERROR(IF(C47="","",SUBSTITUTE(SUBSTITUTE(_xlfn.LET(_xlpm.x,MID(DBCS(L47),_xlfn.SEQUENCE(LEN(DBCS(L47))),1),_xlfn.CONCAT(IF(EXACT(UPPER(_xlpm.x),LOWER(_xlpm.x))*ISERROR(VALUE(_xlpm.x))*EXACT(9504&lt;CODE(_xlpm.x),CODE(_xlpm.x)&lt;9591),_xlpm.x,ASC(_xlpm.x)))),"ｰ","ー"),"~","～")),"")</f>
        <v/>
      </c>
      <c r="AL62" s="77" t="str" cm="1">
        <f t="array" ref="AL62">IF(AC62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2" s="77" t="str" cm="1">
        <f t="array" ref="AM62">IF(AC62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2" s="77" t="str">
        <f>IF(AC62="","",IF(【分析依頼書】!$D$36&lt;&gt;"",【分析依頼書】!$D$36,"-"))</f>
        <v/>
      </c>
      <c r="AO62" s="77" t="s">
        <v>254</v>
      </c>
      <c r="AP62" s="77" t="str">
        <f>IF(AC62="","",IF(COUNTIF(【分析依頼書】!$A$42,"*Ｆ?????*")&gt;0,MID(【分析依頼書】!$A$42,FIND("Ｆ",【分析依頼書】!$A$42),6),""))</f>
        <v/>
      </c>
      <c r="AQ62" s="77" t="str">
        <f t="shared" si="3"/>
        <v/>
      </c>
      <c r="AR62" t="str">
        <f t="shared" si="4"/>
        <v/>
      </c>
    </row>
    <row r="63" spans="1:44" ht="45" customHeight="1">
      <c r="A63" s="109" t="s">
        <v>383</v>
      </c>
      <c r="B63" s="125"/>
      <c r="C63" s="152"/>
      <c r="D63" s="152"/>
      <c r="E63" s="152"/>
      <c r="F63" s="152"/>
      <c r="G63" s="152"/>
      <c r="H63" s="152"/>
      <c r="I63" s="152"/>
      <c r="J63" s="152"/>
      <c r="K63" s="130"/>
      <c r="L63" s="110"/>
      <c r="AA63" s="77" t="str">
        <f>IF(AC63="","",COUNT(AA$4:AA62)+1)</f>
        <v/>
      </c>
      <c r="AB63" s="77" t="str">
        <f>IF(AA63="","",IF(EXACT(COUNT(AA$4:AA62)+1,A48),"",IF(EXACT(A48-ROW(AB63)+4+COUNT(AA$4:AA62),AA63),"",A48)))</f>
        <v/>
      </c>
      <c r="AC63" s="77" t="str" cm="1">
        <f t="array" ref="AC63">IF(C48="","",SUBSTITUTE(SUBSTITUTE(_xlfn.LET(_xlpm.x,MID(DBCS(C48),_xlfn.SEQUENCE(LEN(DBCS(C48))),1),_xlfn.CONCAT(IF(EXACT(UPPER(_xlpm.x),LOWER(_xlpm.x))*ISERROR(VALUE(_xlpm.x))*EXACT(9504&lt;CODE(_xlpm.x),CODE(_xlpm.x)&lt;9591),_xlpm.x,ASC(_xlpm.x)))),"ｰ","ー"),"~","～"))</f>
        <v/>
      </c>
      <c r="AD63" s="117" t="str">
        <f t="shared" si="5"/>
        <v/>
      </c>
      <c r="AE63" s="77" t="str">
        <f t="shared" si="0"/>
        <v/>
      </c>
      <c r="AF63" s="77" t="str">
        <f t="shared" si="1"/>
        <v/>
      </c>
      <c r="AG63" s="77" t="str">
        <f t="shared" si="2"/>
        <v/>
      </c>
      <c r="AH63" s="115" t="str" cm="1">
        <f t="array" ref="AH63">IFERROR(IF(C48="","",SUBSTITUTE(SUBSTITUTE(_xlfn.LET(_xlpm.x,MID(DBCS(E48),_xlfn.SEQUENCE(LEN(DBCS(E48))),1),_xlfn.CONCAT(IF(EXACT(UPPER(_xlpm.x),LOWER(_xlpm.x))*ISERROR(VALUE(_xlpm.x))*EXACT(9504&lt;CODE(_xlpm.x),CODE(_xlpm.x)&lt;9591),_xlpm.x,ASC(_xlpm.x)))),"ｰ","ー"),"~","～")),"")</f>
        <v/>
      </c>
      <c r="AI63" s="77" t="str" cm="1">
        <f t="array" ref="AI63">IFERROR(IF(C48="","",SUBSTITUTE(SUBSTITUTE(_xlfn.LET(_xlpm.x,MID(DBCS(H48),_xlfn.SEQUENCE(LEN(DBCS(H48))),1),_xlfn.CONCAT(IF(EXACT(UPPER(_xlpm.x),LOWER(_xlpm.x))*ISERROR(VALUE(_xlpm.x))*EXACT(9504&lt;CODE(_xlpm.x),CODE(_xlpm.x)&lt;9591),_xlpm.x,ASC(_xlpm.x)))),"ｰ","ー"),"~","～")),"")</f>
        <v/>
      </c>
      <c r="AJ63" s="77" t="str" cm="1">
        <f t="array" aca="1" ref="AJ63" ca="1">IF(C48="","",ASC(SUBSTITUTE(SUBSTITUTE(SUBSTITUTE(SUBSTITUTE(SUBSTITUTE(SUBSTITUTE(SUBSTITUTE(IF(CELL("type",K48)="b","未記入",IFERROR(IF(OR(K48=TEXT(VALUE(K48),"yyyy年M月d日"),K48=TEXT(VALUE(K48),"yyyy/M/d")),TEXT(VALUE(K48),"yyyy年M月d日"),IF(OR(K48=TEXT(VALUE(K48),"yyyy年M月"),K48=TEXT(VALUE(K48),"yyyy/M")),TEXT(VALUE(K48),"yyyy年M月"),IF(OR(K48=TEXT(VALUE(K48),"yyyy年"),K48=TEXT(VALUE(K48),"yyyy")),TEXT(VALUE(K48),"yyyy年M月"),K48))),K48)),"不明","-"),"?","-"),"？","-"),"ー","-"),"―","-"),"‐","-"),"－","-")))</f>
        <v/>
      </c>
      <c r="AK63" s="77" t="str" cm="1">
        <f t="array" ref="AK63">IFERROR(IF(C48="","",SUBSTITUTE(SUBSTITUTE(_xlfn.LET(_xlpm.x,MID(DBCS(L48),_xlfn.SEQUENCE(LEN(DBCS(L48))),1),_xlfn.CONCAT(IF(EXACT(UPPER(_xlpm.x),LOWER(_xlpm.x))*ISERROR(VALUE(_xlpm.x))*EXACT(9504&lt;CODE(_xlpm.x),CODE(_xlpm.x)&lt;9591),_xlpm.x,ASC(_xlpm.x)))),"ｰ","ー"),"~","～")),"")</f>
        <v/>
      </c>
      <c r="AL63" s="77" t="str" cm="1">
        <f t="array" ref="AL63">IF(AC63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3" s="77" t="str" cm="1">
        <f t="array" ref="AM63">IF(AC63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3" s="77" t="str">
        <f>IF(AC63="","",IF(【分析依頼書】!$D$36&lt;&gt;"",【分析依頼書】!$D$36,"-"))</f>
        <v/>
      </c>
      <c r="AO63" s="77" t="s">
        <v>254</v>
      </c>
      <c r="AP63" s="77" t="str">
        <f>IF(AC63="","",IF(COUNTIF(【分析依頼書】!$A$42,"*Ｆ?????*")&gt;0,MID(【分析依頼書】!$A$42,FIND("Ｆ",【分析依頼書】!$A$42),6),""))</f>
        <v/>
      </c>
      <c r="AQ63" s="77" t="str">
        <f t="shared" si="3"/>
        <v/>
      </c>
      <c r="AR63" t="str">
        <f t="shared" si="4"/>
        <v/>
      </c>
    </row>
    <row r="64" spans="1:44" ht="45" customHeight="1">
      <c r="A64" s="109" t="s">
        <v>384</v>
      </c>
      <c r="B64" s="125"/>
      <c r="C64" s="152"/>
      <c r="D64" s="152"/>
      <c r="E64" s="152"/>
      <c r="F64" s="152"/>
      <c r="G64" s="152"/>
      <c r="H64" s="152"/>
      <c r="I64" s="152"/>
      <c r="J64" s="152"/>
      <c r="K64" s="130"/>
      <c r="L64" s="110"/>
      <c r="AA64" s="77" t="str">
        <f>IF(AC64="","",COUNT(AA$4:AA63)+1)</f>
        <v/>
      </c>
      <c r="AB64" s="77" t="str">
        <f>IF(AA64="","",IF(EXACT(COUNT(AA$4:AA63)+1,A49),"",IF(EXACT(A49-ROW(AB64)+4+COUNT(AA$4:AA63),AA64),"",A49)))</f>
        <v/>
      </c>
      <c r="AC64" s="77" t="str" cm="1">
        <f t="array" ref="AC64">IF(C49="","",SUBSTITUTE(SUBSTITUTE(_xlfn.LET(_xlpm.x,MID(DBCS(C49),_xlfn.SEQUENCE(LEN(DBCS(C49))),1),_xlfn.CONCAT(IF(EXACT(UPPER(_xlpm.x),LOWER(_xlpm.x))*ISERROR(VALUE(_xlpm.x))*EXACT(9504&lt;CODE(_xlpm.x),CODE(_xlpm.x)&lt;9591),_xlpm.x,ASC(_xlpm.x)))),"ｰ","ー"),"~","～"))</f>
        <v/>
      </c>
      <c r="AD64" s="117" t="str">
        <f t="shared" si="5"/>
        <v/>
      </c>
      <c r="AE64" s="77" t="str">
        <f t="shared" si="0"/>
        <v/>
      </c>
      <c r="AF64" s="77" t="str">
        <f t="shared" si="1"/>
        <v/>
      </c>
      <c r="AG64" s="77" t="str">
        <f t="shared" si="2"/>
        <v/>
      </c>
      <c r="AH64" s="115" t="str" cm="1">
        <f t="array" ref="AH64">IFERROR(IF(C49="","",SUBSTITUTE(SUBSTITUTE(_xlfn.LET(_xlpm.x,MID(DBCS(E49),_xlfn.SEQUENCE(LEN(DBCS(E49))),1),_xlfn.CONCAT(IF(EXACT(UPPER(_xlpm.x),LOWER(_xlpm.x))*ISERROR(VALUE(_xlpm.x))*EXACT(9504&lt;CODE(_xlpm.x),CODE(_xlpm.x)&lt;9591),_xlpm.x,ASC(_xlpm.x)))),"ｰ","ー"),"~","～")),"")</f>
        <v/>
      </c>
      <c r="AI64" s="77" t="str" cm="1">
        <f t="array" ref="AI64">IFERROR(IF(C49="","",SUBSTITUTE(SUBSTITUTE(_xlfn.LET(_xlpm.x,MID(DBCS(H49),_xlfn.SEQUENCE(LEN(DBCS(H49))),1),_xlfn.CONCAT(IF(EXACT(UPPER(_xlpm.x),LOWER(_xlpm.x))*ISERROR(VALUE(_xlpm.x))*EXACT(9504&lt;CODE(_xlpm.x),CODE(_xlpm.x)&lt;9591),_xlpm.x,ASC(_xlpm.x)))),"ｰ","ー"),"~","～")),"")</f>
        <v/>
      </c>
      <c r="AJ64" s="77" t="str" cm="1">
        <f t="array" aca="1" ref="AJ64" ca="1">IF(C49="","",ASC(SUBSTITUTE(SUBSTITUTE(SUBSTITUTE(SUBSTITUTE(SUBSTITUTE(SUBSTITUTE(SUBSTITUTE(IF(CELL("type",K49)="b","未記入",IFERROR(IF(OR(K49=TEXT(VALUE(K49),"yyyy年M月d日"),K49=TEXT(VALUE(K49),"yyyy/M/d")),TEXT(VALUE(K49),"yyyy年M月d日"),IF(OR(K49=TEXT(VALUE(K49),"yyyy年M月"),K49=TEXT(VALUE(K49),"yyyy/M")),TEXT(VALUE(K49),"yyyy年M月"),IF(OR(K49=TEXT(VALUE(K49),"yyyy年"),K49=TEXT(VALUE(K49),"yyyy")),TEXT(VALUE(K49),"yyyy年M月"),K49))),K49)),"不明","-"),"?","-"),"？","-"),"ー","-"),"―","-"),"‐","-"),"－","-")))</f>
        <v/>
      </c>
      <c r="AK64" s="77" t="str" cm="1">
        <f t="array" ref="AK64">IFERROR(IF(C49="","",SUBSTITUTE(SUBSTITUTE(_xlfn.LET(_xlpm.x,MID(DBCS(L49),_xlfn.SEQUENCE(LEN(DBCS(L49))),1),_xlfn.CONCAT(IF(EXACT(UPPER(_xlpm.x),LOWER(_xlpm.x))*ISERROR(VALUE(_xlpm.x))*EXACT(9504&lt;CODE(_xlpm.x),CODE(_xlpm.x)&lt;9591),_xlpm.x,ASC(_xlpm.x)))),"ｰ","ー"),"~","～")),"")</f>
        <v/>
      </c>
      <c r="AL64" s="77" t="str" cm="1">
        <f t="array" ref="AL64">IF(AC64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4" s="77" t="str" cm="1">
        <f t="array" ref="AM64">IF(AC64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4" s="77" t="str">
        <f>IF(AC64="","",IF(【分析依頼書】!$D$36&lt;&gt;"",【分析依頼書】!$D$36,"-"))</f>
        <v/>
      </c>
      <c r="AO64" s="77" t="s">
        <v>254</v>
      </c>
      <c r="AP64" s="77" t="str">
        <f>IF(AC64="","",IF(COUNTIF(【分析依頼書】!$A$42,"*Ｆ?????*")&gt;0,MID(【分析依頼書】!$A$42,FIND("Ｆ",【分析依頼書】!$A$42),6),""))</f>
        <v/>
      </c>
      <c r="AQ64" s="77" t="str">
        <f t="shared" si="3"/>
        <v/>
      </c>
      <c r="AR64" t="str">
        <f t="shared" si="4"/>
        <v/>
      </c>
    </row>
    <row r="65" spans="1:44" ht="45" customHeight="1">
      <c r="A65" s="109" t="s">
        <v>385</v>
      </c>
      <c r="B65" s="125"/>
      <c r="C65" s="152"/>
      <c r="D65" s="152"/>
      <c r="E65" s="152"/>
      <c r="F65" s="152"/>
      <c r="G65" s="152"/>
      <c r="H65" s="152"/>
      <c r="I65" s="152"/>
      <c r="J65" s="152"/>
      <c r="K65" s="130"/>
      <c r="L65" s="110"/>
      <c r="AA65" s="77" t="str">
        <f>IF(AC65="","",COUNT(AA$4:AA64)+1)</f>
        <v/>
      </c>
      <c r="AB65" s="77" t="str">
        <f>IF(AA65="","",IF(EXACT(COUNT(AA$4:AA64)+1,A50),"",IF(EXACT(A50-ROW(AB65)+4+COUNT(AA$4:AA64),AA65),"",A50)))</f>
        <v/>
      </c>
      <c r="AC65" s="77" t="str" cm="1">
        <f t="array" ref="AC65">IF(C50="","",SUBSTITUTE(SUBSTITUTE(_xlfn.LET(_xlpm.x,MID(DBCS(C50),_xlfn.SEQUENCE(LEN(DBCS(C50))),1),_xlfn.CONCAT(IF(EXACT(UPPER(_xlpm.x),LOWER(_xlpm.x))*ISERROR(VALUE(_xlpm.x))*EXACT(9504&lt;CODE(_xlpm.x),CODE(_xlpm.x)&lt;9591),_xlpm.x,ASC(_xlpm.x)))),"ｰ","ー"),"~","～"))</f>
        <v/>
      </c>
      <c r="AD65" s="117" t="str">
        <f t="shared" si="5"/>
        <v/>
      </c>
      <c r="AE65" s="77" t="str">
        <f t="shared" si="0"/>
        <v/>
      </c>
      <c r="AF65" s="77" t="str">
        <f t="shared" si="1"/>
        <v/>
      </c>
      <c r="AG65" s="77" t="str">
        <f t="shared" si="2"/>
        <v/>
      </c>
      <c r="AH65" s="115" t="str" cm="1">
        <f t="array" ref="AH65">IFERROR(IF(C50="","",SUBSTITUTE(SUBSTITUTE(_xlfn.LET(_xlpm.x,MID(DBCS(E50),_xlfn.SEQUENCE(LEN(DBCS(E50))),1),_xlfn.CONCAT(IF(EXACT(UPPER(_xlpm.x),LOWER(_xlpm.x))*ISERROR(VALUE(_xlpm.x))*EXACT(9504&lt;CODE(_xlpm.x),CODE(_xlpm.x)&lt;9591),_xlpm.x,ASC(_xlpm.x)))),"ｰ","ー"),"~","～")),"")</f>
        <v/>
      </c>
      <c r="AI65" s="77" t="str" cm="1">
        <f t="array" ref="AI65">IFERROR(IF(C50="","",SUBSTITUTE(SUBSTITUTE(_xlfn.LET(_xlpm.x,MID(DBCS(H50),_xlfn.SEQUENCE(LEN(DBCS(H50))),1),_xlfn.CONCAT(IF(EXACT(UPPER(_xlpm.x),LOWER(_xlpm.x))*ISERROR(VALUE(_xlpm.x))*EXACT(9504&lt;CODE(_xlpm.x),CODE(_xlpm.x)&lt;9591),_xlpm.x,ASC(_xlpm.x)))),"ｰ","ー"),"~","～")),"")</f>
        <v/>
      </c>
      <c r="AJ65" s="77" t="str" cm="1">
        <f t="array" aca="1" ref="AJ65" ca="1">IF(C50="","",ASC(SUBSTITUTE(SUBSTITUTE(SUBSTITUTE(SUBSTITUTE(SUBSTITUTE(SUBSTITUTE(SUBSTITUTE(IF(CELL("type",K50)="b","未記入",IFERROR(IF(OR(K50=TEXT(VALUE(K50),"yyyy年M月d日"),K50=TEXT(VALUE(K50),"yyyy/M/d")),TEXT(VALUE(K50),"yyyy年M月d日"),IF(OR(K50=TEXT(VALUE(K50),"yyyy年M月"),K50=TEXT(VALUE(K50),"yyyy/M")),TEXT(VALUE(K50),"yyyy年M月"),IF(OR(K50=TEXT(VALUE(K50),"yyyy年"),K50=TEXT(VALUE(K50),"yyyy")),TEXT(VALUE(K50),"yyyy年M月"),K50))),K50)),"不明","-"),"?","-"),"？","-"),"ー","-"),"―","-"),"‐","-"),"－","-")))</f>
        <v/>
      </c>
      <c r="AK65" s="77" t="str" cm="1">
        <f t="array" ref="AK65">IFERROR(IF(C50="","",SUBSTITUTE(SUBSTITUTE(_xlfn.LET(_xlpm.x,MID(DBCS(L50),_xlfn.SEQUENCE(LEN(DBCS(L50))),1),_xlfn.CONCAT(IF(EXACT(UPPER(_xlpm.x),LOWER(_xlpm.x))*ISERROR(VALUE(_xlpm.x))*EXACT(9504&lt;CODE(_xlpm.x),CODE(_xlpm.x)&lt;9591),_xlpm.x,ASC(_xlpm.x)))),"ｰ","ー"),"~","～")),"")</f>
        <v/>
      </c>
      <c r="AL65" s="77" t="str" cm="1">
        <f t="array" ref="AL65">IF(AC65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5" s="77" t="str" cm="1">
        <f t="array" ref="AM65">IF(AC65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5" s="77" t="str">
        <f>IF(AC65="","",IF(【分析依頼書】!$D$36&lt;&gt;"",【分析依頼書】!$D$36,"-"))</f>
        <v/>
      </c>
      <c r="AO65" s="77" t="s">
        <v>254</v>
      </c>
      <c r="AP65" s="77" t="str">
        <f>IF(AC65="","",IF(COUNTIF(【分析依頼書】!$A$42,"*Ｆ?????*")&gt;0,MID(【分析依頼書】!$A$42,FIND("Ｆ",【分析依頼書】!$A$42),6),""))</f>
        <v/>
      </c>
      <c r="AQ65" s="77" t="str">
        <f t="shared" si="3"/>
        <v/>
      </c>
      <c r="AR65" t="str">
        <f t="shared" si="4"/>
        <v/>
      </c>
    </row>
    <row r="66" spans="1:44" ht="45" customHeight="1">
      <c r="A66" s="109" t="s">
        <v>386</v>
      </c>
      <c r="B66" s="125"/>
      <c r="C66" s="152"/>
      <c r="D66" s="152"/>
      <c r="E66" s="152"/>
      <c r="F66" s="152"/>
      <c r="G66" s="152"/>
      <c r="H66" s="152"/>
      <c r="I66" s="152"/>
      <c r="J66" s="152"/>
      <c r="K66" s="130"/>
      <c r="L66" s="110"/>
      <c r="AA66" s="77" t="str">
        <f>IF(AC66="","",COUNT(AA$4:AA65)+1)</f>
        <v/>
      </c>
      <c r="AB66" s="77" t="str">
        <f>IF(AA66="","",IF(EXACT(COUNT(AA$4:AA65)+1,A51),"",IF(EXACT(A51-ROW(AB66)+4+COUNT(AA$4:AA65),AA66),"",A51)))</f>
        <v/>
      </c>
      <c r="AC66" s="77" t="str" cm="1">
        <f t="array" ref="AC66">IF(C51="","",SUBSTITUTE(SUBSTITUTE(_xlfn.LET(_xlpm.x,MID(DBCS(C51),_xlfn.SEQUENCE(LEN(DBCS(C51))),1),_xlfn.CONCAT(IF(EXACT(UPPER(_xlpm.x),LOWER(_xlpm.x))*ISERROR(VALUE(_xlpm.x))*EXACT(9504&lt;CODE(_xlpm.x),CODE(_xlpm.x)&lt;9591),_xlpm.x,ASC(_xlpm.x)))),"ｰ","ー"),"~","～"))</f>
        <v/>
      </c>
      <c r="AD66" s="117" t="str">
        <f t="shared" si="5"/>
        <v/>
      </c>
      <c r="AE66" s="77" t="str">
        <f t="shared" si="0"/>
        <v/>
      </c>
      <c r="AF66" s="77" t="str">
        <f t="shared" si="1"/>
        <v/>
      </c>
      <c r="AG66" s="77" t="str">
        <f t="shared" si="2"/>
        <v/>
      </c>
      <c r="AH66" s="115" t="str" cm="1">
        <f t="array" ref="AH66">IFERROR(IF(C51="","",SUBSTITUTE(SUBSTITUTE(_xlfn.LET(_xlpm.x,MID(DBCS(E51),_xlfn.SEQUENCE(LEN(DBCS(E51))),1),_xlfn.CONCAT(IF(EXACT(UPPER(_xlpm.x),LOWER(_xlpm.x))*ISERROR(VALUE(_xlpm.x))*EXACT(9504&lt;CODE(_xlpm.x),CODE(_xlpm.x)&lt;9591),_xlpm.x,ASC(_xlpm.x)))),"ｰ","ー"),"~","～")),"")</f>
        <v/>
      </c>
      <c r="AI66" s="77" t="str" cm="1">
        <f t="array" ref="AI66">IFERROR(IF(C51="","",SUBSTITUTE(SUBSTITUTE(_xlfn.LET(_xlpm.x,MID(DBCS(H51),_xlfn.SEQUENCE(LEN(DBCS(H51))),1),_xlfn.CONCAT(IF(EXACT(UPPER(_xlpm.x),LOWER(_xlpm.x))*ISERROR(VALUE(_xlpm.x))*EXACT(9504&lt;CODE(_xlpm.x),CODE(_xlpm.x)&lt;9591),_xlpm.x,ASC(_xlpm.x)))),"ｰ","ー"),"~","～")),"")</f>
        <v/>
      </c>
      <c r="AJ66" s="77" t="str" cm="1">
        <f t="array" aca="1" ref="AJ66" ca="1">IF(C51="","",ASC(SUBSTITUTE(SUBSTITUTE(SUBSTITUTE(SUBSTITUTE(SUBSTITUTE(SUBSTITUTE(SUBSTITUTE(IF(CELL("type",K51)="b","未記入",IFERROR(IF(OR(K51=TEXT(VALUE(K51),"yyyy年M月d日"),K51=TEXT(VALUE(K51),"yyyy/M/d")),TEXT(VALUE(K51),"yyyy年M月d日"),IF(OR(K51=TEXT(VALUE(K51),"yyyy年M月"),K51=TEXT(VALUE(K51),"yyyy/M")),TEXT(VALUE(K51),"yyyy年M月"),IF(OR(K51=TEXT(VALUE(K51),"yyyy年"),K51=TEXT(VALUE(K51),"yyyy")),TEXT(VALUE(K51),"yyyy年M月"),K51))),K51)),"不明","-"),"?","-"),"？","-"),"ー","-"),"―","-"),"‐","-"),"－","-")))</f>
        <v/>
      </c>
      <c r="AK66" s="77" t="str" cm="1">
        <f t="array" ref="AK66">IFERROR(IF(C51="","",SUBSTITUTE(SUBSTITUTE(_xlfn.LET(_xlpm.x,MID(DBCS(L51),_xlfn.SEQUENCE(LEN(DBCS(L51))),1),_xlfn.CONCAT(IF(EXACT(UPPER(_xlpm.x),LOWER(_xlpm.x))*ISERROR(VALUE(_xlpm.x))*EXACT(9504&lt;CODE(_xlpm.x),CODE(_xlpm.x)&lt;9591),_xlpm.x,ASC(_xlpm.x)))),"ｰ","ー"),"~","～")),"")</f>
        <v/>
      </c>
      <c r="AL66" s="77" t="str" cm="1">
        <f t="array" ref="AL66">IF(AC66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6" s="77" t="str" cm="1">
        <f t="array" ref="AM66">IF(AC66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6" s="77" t="str">
        <f>IF(AC66="","",IF(【分析依頼書】!$D$36&lt;&gt;"",【分析依頼書】!$D$36,"-"))</f>
        <v/>
      </c>
      <c r="AO66" s="77" t="s">
        <v>254</v>
      </c>
      <c r="AP66" s="77" t="str">
        <f>IF(AC66="","",IF(COUNTIF(【分析依頼書】!$A$42,"*Ｆ?????*")&gt;0,MID(【分析依頼書】!$A$42,FIND("Ｆ",【分析依頼書】!$A$42),6),""))</f>
        <v/>
      </c>
      <c r="AQ66" s="77" t="str">
        <f t="shared" si="3"/>
        <v/>
      </c>
      <c r="AR66" t="str">
        <f t="shared" si="4"/>
        <v/>
      </c>
    </row>
    <row r="67" spans="1:44" ht="45" customHeight="1">
      <c r="A67" s="109" t="s">
        <v>387</v>
      </c>
      <c r="B67" s="125"/>
      <c r="C67" s="152"/>
      <c r="D67" s="152"/>
      <c r="E67" s="149"/>
      <c r="F67" s="149"/>
      <c r="G67" s="149"/>
      <c r="H67" s="149"/>
      <c r="I67" s="149"/>
      <c r="J67" s="149"/>
      <c r="K67" s="130"/>
      <c r="L67" s="110"/>
      <c r="AA67" s="77" t="str">
        <f>IF(AC67="","",COUNT(AA$4:AA66)+1)</f>
        <v/>
      </c>
      <c r="AB67" s="77" t="str">
        <f>IF(AA67="","",IF(EXACT(COUNT(AA$4:AA66)+1,A52),"",IF(EXACT(A52-ROW(AB67)+4+COUNT(AA$4:AA66),AA67),"",A52)))</f>
        <v/>
      </c>
      <c r="AC67" s="77" t="str" cm="1">
        <f t="array" ref="AC67">IF(C52="","",SUBSTITUTE(SUBSTITUTE(_xlfn.LET(_xlpm.x,MID(DBCS(C52),_xlfn.SEQUENCE(LEN(DBCS(C52))),1),_xlfn.CONCAT(IF(EXACT(UPPER(_xlpm.x),LOWER(_xlpm.x))*ISERROR(VALUE(_xlpm.x))*EXACT(9504&lt;CODE(_xlpm.x),CODE(_xlpm.x)&lt;9591),_xlpm.x,ASC(_xlpm.x)))),"ｰ","ー"),"~","～"))</f>
        <v/>
      </c>
      <c r="AD67" s="117" t="str">
        <f t="shared" si="5"/>
        <v/>
      </c>
      <c r="AE67" s="77" t="str">
        <f t="shared" si="0"/>
        <v/>
      </c>
      <c r="AF67" s="77" t="str">
        <f t="shared" si="1"/>
        <v/>
      </c>
      <c r="AG67" s="77" t="str">
        <f t="shared" si="2"/>
        <v/>
      </c>
      <c r="AH67" s="115" t="str" cm="1">
        <f t="array" ref="AH67">IFERROR(IF(C52="","",SUBSTITUTE(SUBSTITUTE(_xlfn.LET(_xlpm.x,MID(DBCS(E52),_xlfn.SEQUENCE(LEN(DBCS(E52))),1),_xlfn.CONCAT(IF(EXACT(UPPER(_xlpm.x),LOWER(_xlpm.x))*ISERROR(VALUE(_xlpm.x))*EXACT(9504&lt;CODE(_xlpm.x),CODE(_xlpm.x)&lt;9591),_xlpm.x,ASC(_xlpm.x)))),"ｰ","ー"),"~","～")),"")</f>
        <v/>
      </c>
      <c r="AI67" s="77" t="str" cm="1">
        <f t="array" ref="AI67">IFERROR(IF(C52="","",SUBSTITUTE(SUBSTITUTE(_xlfn.LET(_xlpm.x,MID(DBCS(H52),_xlfn.SEQUENCE(LEN(DBCS(H52))),1),_xlfn.CONCAT(IF(EXACT(UPPER(_xlpm.x),LOWER(_xlpm.x))*ISERROR(VALUE(_xlpm.x))*EXACT(9504&lt;CODE(_xlpm.x),CODE(_xlpm.x)&lt;9591),_xlpm.x,ASC(_xlpm.x)))),"ｰ","ー"),"~","～")),"")</f>
        <v/>
      </c>
      <c r="AJ67" s="77" t="str" cm="1">
        <f t="array" aca="1" ref="AJ67" ca="1">IF(C52="","",ASC(SUBSTITUTE(SUBSTITUTE(SUBSTITUTE(SUBSTITUTE(SUBSTITUTE(SUBSTITUTE(SUBSTITUTE(IF(CELL("type",K52)="b","未記入",IFERROR(IF(OR(K52=TEXT(VALUE(K52),"yyyy年M月d日"),K52=TEXT(VALUE(K52),"yyyy/M/d")),TEXT(VALUE(K52),"yyyy年M月d日"),IF(OR(K52=TEXT(VALUE(K52),"yyyy年M月"),K52=TEXT(VALUE(K52),"yyyy/M")),TEXT(VALUE(K52),"yyyy年M月"),IF(OR(K52=TEXT(VALUE(K52),"yyyy年"),K52=TEXT(VALUE(K52),"yyyy")),TEXT(VALUE(K52),"yyyy年M月"),K52))),K52)),"不明","-"),"?","-"),"？","-"),"ー","-"),"―","-"),"‐","-"),"－","-")))</f>
        <v/>
      </c>
      <c r="AK67" s="77" t="str" cm="1">
        <f t="array" ref="AK67">IFERROR(IF(C52="","",SUBSTITUTE(SUBSTITUTE(_xlfn.LET(_xlpm.x,MID(DBCS(L52),_xlfn.SEQUENCE(LEN(DBCS(L52))),1),_xlfn.CONCAT(IF(EXACT(UPPER(_xlpm.x),LOWER(_xlpm.x))*ISERROR(VALUE(_xlpm.x))*EXACT(9504&lt;CODE(_xlpm.x),CODE(_xlpm.x)&lt;9591),_xlpm.x,ASC(_xlpm.x)))),"ｰ","ー"),"~","～")),"")</f>
        <v/>
      </c>
      <c r="AL67" s="77" t="str" cm="1">
        <f t="array" ref="AL67">IF(AC67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7" s="77" t="str" cm="1">
        <f t="array" ref="AM67">IF(AC67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7" s="77" t="str">
        <f>IF(AC67="","",IF(【分析依頼書】!$D$36&lt;&gt;"",【分析依頼書】!$D$36,"-"))</f>
        <v/>
      </c>
      <c r="AO67" s="77" t="s">
        <v>254</v>
      </c>
      <c r="AP67" s="77" t="str">
        <f>IF(AC67="","",IF(COUNTIF(【分析依頼書】!$A$42,"*Ｆ?????*")&gt;0,MID(【分析依頼書】!$A$42,FIND("Ｆ",【分析依頼書】!$A$42),6),""))</f>
        <v/>
      </c>
      <c r="AQ67" s="77" t="str">
        <f t="shared" si="3"/>
        <v/>
      </c>
      <c r="AR67" t="str">
        <f t="shared" si="4"/>
        <v/>
      </c>
    </row>
    <row r="68" spans="1:44" ht="45" customHeight="1">
      <c r="A68" s="109" t="s">
        <v>388</v>
      </c>
      <c r="B68" s="125"/>
      <c r="C68" s="152"/>
      <c r="D68" s="152"/>
      <c r="E68" s="152"/>
      <c r="F68" s="152"/>
      <c r="G68" s="152"/>
      <c r="H68" s="152"/>
      <c r="I68" s="152"/>
      <c r="J68" s="152"/>
      <c r="K68" s="130"/>
      <c r="L68" s="110"/>
      <c r="AA68" s="77" t="str">
        <f>IF(AC68="","",COUNT(AA$4:AA67)+1)</f>
        <v/>
      </c>
      <c r="AB68" s="77" t="str">
        <f>IF(AA68="","",IF(EXACT(COUNT(AA$4:AA67)+1,A53),"",IF(EXACT(A53-ROW(AB68)+4+COUNT(AA$4:AA67),AA68),"",A53)))</f>
        <v/>
      </c>
      <c r="AC68" s="77" t="str" cm="1">
        <f t="array" ref="AC68">IF(C53="","",SUBSTITUTE(SUBSTITUTE(_xlfn.LET(_xlpm.x,MID(DBCS(C53),_xlfn.SEQUENCE(LEN(DBCS(C53))),1),_xlfn.CONCAT(IF(EXACT(UPPER(_xlpm.x),LOWER(_xlpm.x))*ISERROR(VALUE(_xlpm.x))*EXACT(9504&lt;CODE(_xlpm.x),CODE(_xlpm.x)&lt;9591),_xlpm.x,ASC(_xlpm.x)))),"ｰ","ー"),"~","～"))</f>
        <v/>
      </c>
      <c r="AD68" s="117" t="str">
        <f t="shared" si="5"/>
        <v/>
      </c>
      <c r="AE68" s="77" t="str">
        <f t="shared" si="0"/>
        <v/>
      </c>
      <c r="AF68" s="77" t="str">
        <f t="shared" si="1"/>
        <v/>
      </c>
      <c r="AG68" s="77" t="str">
        <f t="shared" si="2"/>
        <v/>
      </c>
      <c r="AH68" s="115" t="str" cm="1">
        <f t="array" ref="AH68">IFERROR(IF(C53="","",SUBSTITUTE(SUBSTITUTE(_xlfn.LET(_xlpm.x,MID(DBCS(E53),_xlfn.SEQUENCE(LEN(DBCS(E53))),1),_xlfn.CONCAT(IF(EXACT(UPPER(_xlpm.x),LOWER(_xlpm.x))*ISERROR(VALUE(_xlpm.x))*EXACT(9504&lt;CODE(_xlpm.x),CODE(_xlpm.x)&lt;9591),_xlpm.x,ASC(_xlpm.x)))),"ｰ","ー"),"~","～")),"")</f>
        <v/>
      </c>
      <c r="AI68" s="77" t="str" cm="1">
        <f t="array" ref="AI68">IFERROR(IF(C53="","",SUBSTITUTE(SUBSTITUTE(_xlfn.LET(_xlpm.x,MID(DBCS(H53),_xlfn.SEQUENCE(LEN(DBCS(H53))),1),_xlfn.CONCAT(IF(EXACT(UPPER(_xlpm.x),LOWER(_xlpm.x))*ISERROR(VALUE(_xlpm.x))*EXACT(9504&lt;CODE(_xlpm.x),CODE(_xlpm.x)&lt;9591),_xlpm.x,ASC(_xlpm.x)))),"ｰ","ー"),"~","～")),"")</f>
        <v/>
      </c>
      <c r="AJ68" s="77" t="str" cm="1">
        <f t="array" aca="1" ref="AJ68" ca="1">IF(C53="","",ASC(SUBSTITUTE(SUBSTITUTE(SUBSTITUTE(SUBSTITUTE(SUBSTITUTE(SUBSTITUTE(SUBSTITUTE(IF(CELL("type",K53)="b","未記入",IFERROR(IF(OR(K53=TEXT(VALUE(K53),"yyyy年M月d日"),K53=TEXT(VALUE(K53),"yyyy/M/d")),TEXT(VALUE(K53),"yyyy年M月d日"),IF(OR(K53=TEXT(VALUE(K53),"yyyy年M月"),K53=TEXT(VALUE(K53),"yyyy/M")),TEXT(VALUE(K53),"yyyy年M月"),IF(OR(K53=TEXT(VALUE(K53),"yyyy年"),K53=TEXT(VALUE(K53),"yyyy")),TEXT(VALUE(K53),"yyyy年M月"),K53))),K53)),"不明","-"),"?","-"),"？","-"),"ー","-"),"―","-"),"‐","-"),"－","-")))</f>
        <v/>
      </c>
      <c r="AK68" s="77" t="str" cm="1">
        <f t="array" ref="AK68">IFERROR(IF(C53="","",SUBSTITUTE(SUBSTITUTE(_xlfn.LET(_xlpm.x,MID(DBCS(L53),_xlfn.SEQUENCE(LEN(DBCS(L53))),1),_xlfn.CONCAT(IF(EXACT(UPPER(_xlpm.x),LOWER(_xlpm.x))*ISERROR(VALUE(_xlpm.x))*EXACT(9504&lt;CODE(_xlpm.x),CODE(_xlpm.x)&lt;9591),_xlpm.x,ASC(_xlpm.x)))),"ｰ","ー"),"~","～")),"")</f>
        <v/>
      </c>
      <c r="AL68" s="77" t="str" cm="1">
        <f t="array" ref="AL68">IF(AC68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8" s="77" t="str" cm="1">
        <f t="array" ref="AM68">IF(AC68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8" s="77" t="str">
        <f>IF(AC68="","",IF(【分析依頼書】!$D$36&lt;&gt;"",【分析依頼書】!$D$36,"-"))</f>
        <v/>
      </c>
      <c r="AO68" s="77" t="s">
        <v>254</v>
      </c>
      <c r="AP68" s="77" t="str">
        <f>IF(AC68="","",IF(COUNTIF(【分析依頼書】!$A$42,"*Ｆ?????*")&gt;0,MID(【分析依頼書】!$A$42,FIND("Ｆ",【分析依頼書】!$A$42),6),""))</f>
        <v/>
      </c>
      <c r="AQ68" s="77" t="str">
        <f t="shared" si="3"/>
        <v/>
      </c>
      <c r="AR68" t="str">
        <f t="shared" si="4"/>
        <v/>
      </c>
    </row>
    <row r="69" spans="1:44" ht="45" customHeight="1">
      <c r="A69" s="109" t="s">
        <v>389</v>
      </c>
      <c r="B69" s="125"/>
      <c r="C69" s="152"/>
      <c r="D69" s="152"/>
      <c r="E69" s="152"/>
      <c r="F69" s="152"/>
      <c r="G69" s="152"/>
      <c r="H69" s="152"/>
      <c r="I69" s="152"/>
      <c r="J69" s="152"/>
      <c r="K69" s="130"/>
      <c r="L69" s="110"/>
      <c r="AA69" s="77" t="str">
        <f>IF(AC69="","",COUNT(AA$4:AA68)+1)</f>
        <v/>
      </c>
      <c r="AB69" s="77" t="str">
        <f>IF(AA69="","",IF(EXACT(COUNT(AA$4:AA68)+1,A54),"",IF(EXACT(A54-ROW(AB69)+4+COUNT(AA$4:AA68),AA69),"",A54)))</f>
        <v/>
      </c>
      <c r="AC69" s="77" t="str" cm="1">
        <f t="array" ref="AC69">IF(C54="","",SUBSTITUTE(SUBSTITUTE(_xlfn.LET(_xlpm.x,MID(DBCS(C54),_xlfn.SEQUENCE(LEN(DBCS(C54))),1),_xlfn.CONCAT(IF(EXACT(UPPER(_xlpm.x),LOWER(_xlpm.x))*ISERROR(VALUE(_xlpm.x))*EXACT(9504&lt;CODE(_xlpm.x),CODE(_xlpm.x)&lt;9591),_xlpm.x,ASC(_xlpm.x)))),"ｰ","ー"),"~","～"))</f>
        <v/>
      </c>
      <c r="AD69" s="117" t="str">
        <f t="shared" si="5"/>
        <v/>
      </c>
      <c r="AE69" s="77" t="str">
        <f t="shared" ref="AE69:AE103" si="6">IF(AC69="","",IF(AC69="欠番",77,$AF$1))</f>
        <v/>
      </c>
      <c r="AF69" s="77" t="str">
        <f t="shared" ref="AF69:AF103" si="7">IF(AC69="","",$AH$1)</f>
        <v/>
      </c>
      <c r="AG69" s="77" t="str">
        <f t="shared" ref="AG69:AG103" si="8">IF(AC69="","",$AJ$1)</f>
        <v/>
      </c>
      <c r="AH69" s="115" t="str" cm="1">
        <f t="array" ref="AH69">IFERROR(IF(C54="","",SUBSTITUTE(SUBSTITUTE(_xlfn.LET(_xlpm.x,MID(DBCS(E54),_xlfn.SEQUENCE(LEN(DBCS(E54))),1),_xlfn.CONCAT(IF(EXACT(UPPER(_xlpm.x),LOWER(_xlpm.x))*ISERROR(VALUE(_xlpm.x))*EXACT(9504&lt;CODE(_xlpm.x),CODE(_xlpm.x)&lt;9591),_xlpm.x,ASC(_xlpm.x)))),"ｰ","ー"),"~","～")),"")</f>
        <v/>
      </c>
      <c r="AI69" s="77" t="str" cm="1">
        <f t="array" ref="AI69">IFERROR(IF(C54="","",SUBSTITUTE(SUBSTITUTE(_xlfn.LET(_xlpm.x,MID(DBCS(H54),_xlfn.SEQUENCE(LEN(DBCS(H54))),1),_xlfn.CONCAT(IF(EXACT(UPPER(_xlpm.x),LOWER(_xlpm.x))*ISERROR(VALUE(_xlpm.x))*EXACT(9504&lt;CODE(_xlpm.x),CODE(_xlpm.x)&lt;9591),_xlpm.x,ASC(_xlpm.x)))),"ｰ","ー"),"~","～")),"")</f>
        <v/>
      </c>
      <c r="AJ69" s="77" t="str" cm="1">
        <f t="array" aca="1" ref="AJ69" ca="1">IF(C54="","",ASC(SUBSTITUTE(SUBSTITUTE(SUBSTITUTE(SUBSTITUTE(SUBSTITUTE(SUBSTITUTE(SUBSTITUTE(IF(CELL("type",K54)="b","未記入",IFERROR(IF(OR(K54=TEXT(VALUE(K54),"yyyy年M月d日"),K54=TEXT(VALUE(K54),"yyyy/M/d")),TEXT(VALUE(K54),"yyyy年M月d日"),IF(OR(K54=TEXT(VALUE(K54),"yyyy年M月"),K54=TEXT(VALUE(K54),"yyyy/M")),TEXT(VALUE(K54),"yyyy年M月"),IF(OR(K54=TEXT(VALUE(K54),"yyyy年"),K54=TEXT(VALUE(K54),"yyyy")),TEXT(VALUE(K54),"yyyy年M月"),K54))),K54)),"不明","-"),"?","-"),"？","-"),"ー","-"),"―","-"),"‐","-"),"－","-")))</f>
        <v/>
      </c>
      <c r="AK69" s="77" t="str" cm="1">
        <f t="array" ref="AK69">IFERROR(IF(C54="","",SUBSTITUTE(SUBSTITUTE(_xlfn.LET(_xlpm.x,MID(DBCS(L54),_xlfn.SEQUENCE(LEN(DBCS(L54))),1),_xlfn.CONCAT(IF(EXACT(UPPER(_xlpm.x),LOWER(_xlpm.x))*ISERROR(VALUE(_xlpm.x))*EXACT(9504&lt;CODE(_xlpm.x),CODE(_xlpm.x)&lt;9591),_xlpm.x,ASC(_xlpm.x)))),"ｰ","ー"),"~","～")),"")</f>
        <v/>
      </c>
      <c r="AL69" s="77" t="str" cm="1">
        <f t="array" ref="AL69">IF(AC69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69" s="77" t="str" cm="1">
        <f t="array" ref="AM69">IF(AC69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69" s="77" t="str">
        <f>IF(AC69="","",IF(【分析依頼書】!$D$36&lt;&gt;"",【分析依頼書】!$D$36,"-"))</f>
        <v/>
      </c>
      <c r="AO69" s="77" t="s">
        <v>254</v>
      </c>
      <c r="AP69" s="77" t="str">
        <f>IF(AC69="","",IF(COUNTIF(【分析依頼書】!$A$42,"*Ｆ?????*")&gt;0,MID(【分析依頼書】!$A$42,FIND("Ｆ",【分析依頼書】!$A$42),6),""))</f>
        <v/>
      </c>
      <c r="AQ69" s="77" t="str">
        <f t="shared" ref="AQ69:AQ103" si="9">IF(AC69="","","-")</f>
        <v/>
      </c>
      <c r="AR69" t="str">
        <f t="shared" ref="AR69:AR103" si="10">IF(AC69="","",IF(OR(AC69="",AD69=0,AH69="",AI69="",AK69=""),"NG","OK"))</f>
        <v/>
      </c>
    </row>
    <row r="70" spans="1:44" ht="45" customHeight="1">
      <c r="A70" s="109" t="s">
        <v>390</v>
      </c>
      <c r="B70" s="125"/>
      <c r="C70" s="152"/>
      <c r="D70" s="152"/>
      <c r="E70" s="152"/>
      <c r="F70" s="152"/>
      <c r="G70" s="152"/>
      <c r="H70" s="152"/>
      <c r="I70" s="152"/>
      <c r="J70" s="152"/>
      <c r="K70" s="130"/>
      <c r="L70" s="110"/>
      <c r="AA70" s="77" t="str">
        <f>IF(AC70="","",COUNT(AA$4:AA69)+1)</f>
        <v/>
      </c>
      <c r="AB70" s="77" t="str">
        <f>IF(AA70="","",IF(EXACT(COUNT(AA$4:AA69)+1,A55),"",IF(EXACT(A55-ROW(AB70)+4+COUNT(AA$4:AA69),AA70),"",A55)))</f>
        <v/>
      </c>
      <c r="AC70" s="77" t="str" cm="1">
        <f t="array" ref="AC70">IF(C55="","",SUBSTITUTE(SUBSTITUTE(_xlfn.LET(_xlpm.x,MID(DBCS(C55),_xlfn.SEQUENCE(LEN(DBCS(C55))),1),_xlfn.CONCAT(IF(EXACT(UPPER(_xlpm.x),LOWER(_xlpm.x))*ISERROR(VALUE(_xlpm.x))*EXACT(9504&lt;CODE(_xlpm.x),CODE(_xlpm.x)&lt;9591),_xlpm.x,ASC(_xlpm.x)))),"ｰ","ー"),"~","～"))</f>
        <v/>
      </c>
      <c r="AD70" s="117" t="str">
        <f t="shared" si="5"/>
        <v/>
      </c>
      <c r="AE70" s="77" t="str">
        <f t="shared" si="6"/>
        <v/>
      </c>
      <c r="AF70" s="77" t="str">
        <f t="shared" si="7"/>
        <v/>
      </c>
      <c r="AG70" s="77" t="str">
        <f t="shared" si="8"/>
        <v/>
      </c>
      <c r="AH70" s="115" t="str" cm="1">
        <f t="array" ref="AH70">IFERROR(IF(C55="","",SUBSTITUTE(SUBSTITUTE(_xlfn.LET(_xlpm.x,MID(DBCS(E55),_xlfn.SEQUENCE(LEN(DBCS(E55))),1),_xlfn.CONCAT(IF(EXACT(UPPER(_xlpm.x),LOWER(_xlpm.x))*ISERROR(VALUE(_xlpm.x))*EXACT(9504&lt;CODE(_xlpm.x),CODE(_xlpm.x)&lt;9591),_xlpm.x,ASC(_xlpm.x)))),"ｰ","ー"),"~","～")),"")</f>
        <v/>
      </c>
      <c r="AI70" s="77" t="str" cm="1">
        <f t="array" ref="AI70">IFERROR(IF(C55="","",SUBSTITUTE(SUBSTITUTE(_xlfn.LET(_xlpm.x,MID(DBCS(H55),_xlfn.SEQUENCE(LEN(DBCS(H55))),1),_xlfn.CONCAT(IF(EXACT(UPPER(_xlpm.x),LOWER(_xlpm.x))*ISERROR(VALUE(_xlpm.x))*EXACT(9504&lt;CODE(_xlpm.x),CODE(_xlpm.x)&lt;9591),_xlpm.x,ASC(_xlpm.x)))),"ｰ","ー"),"~","～")),"")</f>
        <v/>
      </c>
      <c r="AJ70" s="77" t="str" cm="1">
        <f t="array" aca="1" ref="AJ70" ca="1">IF(C55="","",ASC(SUBSTITUTE(SUBSTITUTE(SUBSTITUTE(SUBSTITUTE(SUBSTITUTE(SUBSTITUTE(SUBSTITUTE(IF(CELL("type",K55)="b","未記入",IFERROR(IF(OR(K55=TEXT(VALUE(K55),"yyyy年M月d日"),K55=TEXT(VALUE(K55),"yyyy/M/d")),TEXT(VALUE(K55),"yyyy年M月d日"),IF(OR(K55=TEXT(VALUE(K55),"yyyy年M月"),K55=TEXT(VALUE(K55),"yyyy/M")),TEXT(VALUE(K55),"yyyy年M月"),IF(OR(K55=TEXT(VALUE(K55),"yyyy年"),K55=TEXT(VALUE(K55),"yyyy")),TEXT(VALUE(K55),"yyyy年M月"),K55))),K55)),"不明","-"),"?","-"),"？","-"),"ー","-"),"―","-"),"‐","-"),"－","-")))</f>
        <v/>
      </c>
      <c r="AK70" s="77" t="str" cm="1">
        <f t="array" ref="AK70">IFERROR(IF(C55="","",SUBSTITUTE(SUBSTITUTE(_xlfn.LET(_xlpm.x,MID(DBCS(L55),_xlfn.SEQUENCE(LEN(DBCS(L55))),1),_xlfn.CONCAT(IF(EXACT(UPPER(_xlpm.x),LOWER(_xlpm.x))*ISERROR(VALUE(_xlpm.x))*EXACT(9504&lt;CODE(_xlpm.x),CODE(_xlpm.x)&lt;9591),_xlpm.x,ASC(_xlpm.x)))),"ｰ","ー"),"~","～")),"")</f>
        <v/>
      </c>
      <c r="AL70" s="77" t="str" cm="1">
        <f t="array" ref="AL70">IF(AC70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0" s="77" t="str" cm="1">
        <f t="array" ref="AM70">IF(AC70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0" s="77" t="str">
        <f>IF(AC70="","",IF(【分析依頼書】!$D$36&lt;&gt;"",【分析依頼書】!$D$36,"-"))</f>
        <v/>
      </c>
      <c r="AO70" s="77" t="s">
        <v>254</v>
      </c>
      <c r="AP70" s="77" t="str">
        <f>IF(AC70="","",IF(COUNTIF(【分析依頼書】!$A$42,"*Ｆ?????*")&gt;0,MID(【分析依頼書】!$A$42,FIND("Ｆ",【分析依頼書】!$A$42),6),""))</f>
        <v/>
      </c>
      <c r="AQ70" s="77" t="str">
        <f t="shared" si="9"/>
        <v/>
      </c>
      <c r="AR70" t="str">
        <f t="shared" si="10"/>
        <v/>
      </c>
    </row>
    <row r="71" spans="1:44" ht="45" customHeight="1">
      <c r="A71" s="109" t="s">
        <v>391</v>
      </c>
      <c r="B71" s="125"/>
      <c r="C71" s="152"/>
      <c r="D71" s="152"/>
      <c r="E71" s="152"/>
      <c r="F71" s="152"/>
      <c r="G71" s="152"/>
      <c r="H71" s="152"/>
      <c r="I71" s="152"/>
      <c r="J71" s="152"/>
      <c r="K71" s="130"/>
      <c r="L71" s="110"/>
      <c r="AA71" s="77" t="str">
        <f>IF(AC71="","",COUNT(AA$4:AA70)+1)</f>
        <v/>
      </c>
      <c r="AB71" s="77" t="str">
        <f>IF(AA71="","",IF(EXACT(COUNT(AA$4:AA70)+1,A56),"",IF(EXACT(A56-ROW(AB71)+4+COUNT(AA$4:AA70),AA71),"",A56)))</f>
        <v/>
      </c>
      <c r="AC71" s="77" t="str" cm="1">
        <f t="array" ref="AC71">IF(C56="","",SUBSTITUTE(SUBSTITUTE(_xlfn.LET(_xlpm.x,MID(DBCS(C56),_xlfn.SEQUENCE(LEN(DBCS(C56))),1),_xlfn.CONCAT(IF(EXACT(UPPER(_xlpm.x),LOWER(_xlpm.x))*ISERROR(VALUE(_xlpm.x))*EXACT(9504&lt;CODE(_xlpm.x),CODE(_xlpm.x)&lt;9591),_xlpm.x,ASC(_xlpm.x)))),"ｰ","ー"),"~","～"))</f>
        <v/>
      </c>
      <c r="AD71" s="117" t="str">
        <f t="shared" si="5"/>
        <v/>
      </c>
      <c r="AE71" s="77" t="str">
        <f t="shared" si="6"/>
        <v/>
      </c>
      <c r="AF71" s="77" t="str">
        <f t="shared" si="7"/>
        <v/>
      </c>
      <c r="AG71" s="77" t="str">
        <f t="shared" si="8"/>
        <v/>
      </c>
      <c r="AH71" s="115" t="str" cm="1">
        <f t="array" ref="AH71">IFERROR(IF(C56="","",SUBSTITUTE(SUBSTITUTE(_xlfn.LET(_xlpm.x,MID(DBCS(E56),_xlfn.SEQUENCE(LEN(DBCS(E56))),1),_xlfn.CONCAT(IF(EXACT(UPPER(_xlpm.x),LOWER(_xlpm.x))*ISERROR(VALUE(_xlpm.x))*EXACT(9504&lt;CODE(_xlpm.x),CODE(_xlpm.x)&lt;9591),_xlpm.x,ASC(_xlpm.x)))),"ｰ","ー"),"~","～")),"")</f>
        <v/>
      </c>
      <c r="AI71" s="77" t="str" cm="1">
        <f t="array" ref="AI71">IFERROR(IF(C56="","",SUBSTITUTE(SUBSTITUTE(_xlfn.LET(_xlpm.x,MID(DBCS(H56),_xlfn.SEQUENCE(LEN(DBCS(H56))),1),_xlfn.CONCAT(IF(EXACT(UPPER(_xlpm.x),LOWER(_xlpm.x))*ISERROR(VALUE(_xlpm.x))*EXACT(9504&lt;CODE(_xlpm.x),CODE(_xlpm.x)&lt;9591),_xlpm.x,ASC(_xlpm.x)))),"ｰ","ー"),"~","～")),"")</f>
        <v/>
      </c>
      <c r="AJ71" s="77" t="str" cm="1">
        <f t="array" aca="1" ref="AJ71" ca="1">IF(C56="","",ASC(SUBSTITUTE(SUBSTITUTE(SUBSTITUTE(SUBSTITUTE(SUBSTITUTE(SUBSTITUTE(SUBSTITUTE(IF(CELL("type",K56)="b","未記入",IFERROR(IF(OR(K56=TEXT(VALUE(K56),"yyyy年M月d日"),K56=TEXT(VALUE(K56),"yyyy/M/d")),TEXT(VALUE(K56),"yyyy年M月d日"),IF(OR(K56=TEXT(VALUE(K56),"yyyy年M月"),K56=TEXT(VALUE(K56),"yyyy/M")),TEXT(VALUE(K56),"yyyy年M月"),IF(OR(K56=TEXT(VALUE(K56),"yyyy年"),K56=TEXT(VALUE(K56),"yyyy")),TEXT(VALUE(K56),"yyyy年M月"),K56))),K56)),"不明","-"),"?","-"),"？","-"),"ー","-"),"―","-"),"‐","-"),"－","-")))</f>
        <v/>
      </c>
      <c r="AK71" s="77" t="str" cm="1">
        <f t="array" ref="AK71">IFERROR(IF(C56="","",SUBSTITUTE(SUBSTITUTE(_xlfn.LET(_xlpm.x,MID(DBCS(L56),_xlfn.SEQUENCE(LEN(DBCS(L56))),1),_xlfn.CONCAT(IF(EXACT(UPPER(_xlpm.x),LOWER(_xlpm.x))*ISERROR(VALUE(_xlpm.x))*EXACT(9504&lt;CODE(_xlpm.x),CODE(_xlpm.x)&lt;9591),_xlpm.x,ASC(_xlpm.x)))),"ｰ","ー"),"~","～")),"")</f>
        <v/>
      </c>
      <c r="AL71" s="77" t="str" cm="1">
        <f t="array" ref="AL71">IF(AC71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1" s="77" t="str" cm="1">
        <f t="array" ref="AM71">IF(AC71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1" s="77" t="str">
        <f>IF(AC71="","",IF(【分析依頼書】!$D$36&lt;&gt;"",【分析依頼書】!$D$36,"-"))</f>
        <v/>
      </c>
      <c r="AO71" s="77" t="s">
        <v>254</v>
      </c>
      <c r="AP71" s="77" t="str">
        <f>IF(AC71="","",IF(COUNTIF(【分析依頼書】!$A$42,"*Ｆ?????*")&gt;0,MID(【分析依頼書】!$A$42,FIND("Ｆ",【分析依頼書】!$A$42),6),""))</f>
        <v/>
      </c>
      <c r="AQ71" s="77" t="str">
        <f t="shared" si="9"/>
        <v/>
      </c>
      <c r="AR71" t="str">
        <f t="shared" si="10"/>
        <v/>
      </c>
    </row>
    <row r="72" spans="1:44" ht="45" customHeight="1">
      <c r="A72" s="109" t="s">
        <v>392</v>
      </c>
      <c r="B72" s="125"/>
      <c r="C72" s="152"/>
      <c r="D72" s="152"/>
      <c r="E72" s="152"/>
      <c r="F72" s="152"/>
      <c r="G72" s="152"/>
      <c r="H72" s="152"/>
      <c r="I72" s="152"/>
      <c r="J72" s="152"/>
      <c r="K72" s="130"/>
      <c r="L72" s="110"/>
      <c r="AA72" s="77" t="str">
        <f>IF(AC72="","",COUNT(AA$4:AA71)+1)</f>
        <v/>
      </c>
      <c r="AB72" s="77" t="str">
        <f>IF(AA72="","",IF(EXACT(COUNT(AA$4:AA71)+1,A57),"",IF(EXACT(A57-ROW(AB72)+4+COUNT(AA$4:AA71),AA72),"",A57)))</f>
        <v/>
      </c>
      <c r="AC72" s="77" t="str" cm="1">
        <f t="array" ref="AC72">IF(C57="","",SUBSTITUTE(SUBSTITUTE(_xlfn.LET(_xlpm.x,MID(DBCS(C57),_xlfn.SEQUENCE(LEN(DBCS(C57))),1),_xlfn.CONCAT(IF(EXACT(UPPER(_xlpm.x),LOWER(_xlpm.x))*ISERROR(VALUE(_xlpm.x))*EXACT(9504&lt;CODE(_xlpm.x),CODE(_xlpm.x)&lt;9591),_xlpm.x,ASC(_xlpm.x)))),"ｰ","ー"),"~","～"))</f>
        <v/>
      </c>
      <c r="AD72" s="117" t="str">
        <f t="shared" si="5"/>
        <v/>
      </c>
      <c r="AE72" s="77" t="str">
        <f t="shared" si="6"/>
        <v/>
      </c>
      <c r="AF72" s="77" t="str">
        <f t="shared" si="7"/>
        <v/>
      </c>
      <c r="AG72" s="77" t="str">
        <f t="shared" si="8"/>
        <v/>
      </c>
      <c r="AH72" s="115" t="str" cm="1">
        <f t="array" ref="AH72">IFERROR(IF(C57="","",SUBSTITUTE(SUBSTITUTE(_xlfn.LET(_xlpm.x,MID(DBCS(E57),_xlfn.SEQUENCE(LEN(DBCS(E57))),1),_xlfn.CONCAT(IF(EXACT(UPPER(_xlpm.x),LOWER(_xlpm.x))*ISERROR(VALUE(_xlpm.x))*EXACT(9504&lt;CODE(_xlpm.x),CODE(_xlpm.x)&lt;9591),_xlpm.x,ASC(_xlpm.x)))),"ｰ","ー"),"~","～")),"")</f>
        <v/>
      </c>
      <c r="AI72" s="77" t="str" cm="1">
        <f t="array" ref="AI72">IFERROR(IF(C57="","",SUBSTITUTE(SUBSTITUTE(_xlfn.LET(_xlpm.x,MID(DBCS(H57),_xlfn.SEQUENCE(LEN(DBCS(H57))),1),_xlfn.CONCAT(IF(EXACT(UPPER(_xlpm.x),LOWER(_xlpm.x))*ISERROR(VALUE(_xlpm.x))*EXACT(9504&lt;CODE(_xlpm.x),CODE(_xlpm.x)&lt;9591),_xlpm.x,ASC(_xlpm.x)))),"ｰ","ー"),"~","～")),"")</f>
        <v/>
      </c>
      <c r="AJ72" s="77" t="str" cm="1">
        <f t="array" aca="1" ref="AJ72" ca="1">IF(C57="","",ASC(SUBSTITUTE(SUBSTITUTE(SUBSTITUTE(SUBSTITUTE(SUBSTITUTE(SUBSTITUTE(SUBSTITUTE(IF(CELL("type",K57)="b","未記入",IFERROR(IF(OR(K57=TEXT(VALUE(K57),"yyyy年M月d日"),K57=TEXT(VALUE(K57),"yyyy/M/d")),TEXT(VALUE(K57),"yyyy年M月d日"),IF(OR(K57=TEXT(VALUE(K57),"yyyy年M月"),K57=TEXT(VALUE(K57),"yyyy/M")),TEXT(VALUE(K57),"yyyy年M月"),IF(OR(K57=TEXT(VALUE(K57),"yyyy年"),K57=TEXT(VALUE(K57),"yyyy")),TEXT(VALUE(K57),"yyyy年M月"),K57))),K57)),"不明","-"),"?","-"),"？","-"),"ー","-"),"―","-"),"‐","-"),"－","-")))</f>
        <v/>
      </c>
      <c r="AK72" s="77" t="str" cm="1">
        <f t="array" ref="AK72">IFERROR(IF(C57="","",SUBSTITUTE(SUBSTITUTE(_xlfn.LET(_xlpm.x,MID(DBCS(L57),_xlfn.SEQUENCE(LEN(DBCS(L57))),1),_xlfn.CONCAT(IF(EXACT(UPPER(_xlpm.x),LOWER(_xlpm.x))*ISERROR(VALUE(_xlpm.x))*EXACT(9504&lt;CODE(_xlpm.x),CODE(_xlpm.x)&lt;9591),_xlpm.x,ASC(_xlpm.x)))),"ｰ","ー"),"~","～")),"")</f>
        <v/>
      </c>
      <c r="AL72" s="77" t="str" cm="1">
        <f t="array" ref="AL72">IF(AC72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2" s="77" t="str" cm="1">
        <f t="array" ref="AM72">IF(AC72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2" s="77" t="str">
        <f>IF(AC72="","",IF(【分析依頼書】!$D$36&lt;&gt;"",【分析依頼書】!$D$36,"-"))</f>
        <v/>
      </c>
      <c r="AO72" s="77" t="s">
        <v>254</v>
      </c>
      <c r="AP72" s="77" t="str">
        <f>IF(AC72="","",IF(COUNTIF(【分析依頼書】!$A$42,"*Ｆ?????*")&gt;0,MID(【分析依頼書】!$A$42,FIND("Ｆ",【分析依頼書】!$A$42),6),""))</f>
        <v/>
      </c>
      <c r="AQ72" s="77" t="str">
        <f t="shared" si="9"/>
        <v/>
      </c>
      <c r="AR72" t="str">
        <f t="shared" si="10"/>
        <v/>
      </c>
    </row>
    <row r="73" spans="1:44" ht="45" customHeight="1">
      <c r="A73" s="109" t="s">
        <v>393</v>
      </c>
      <c r="B73" s="125"/>
      <c r="C73" s="152"/>
      <c r="D73" s="152"/>
      <c r="E73" s="149"/>
      <c r="F73" s="149"/>
      <c r="G73" s="149"/>
      <c r="H73" s="149"/>
      <c r="I73" s="149"/>
      <c r="J73" s="149"/>
      <c r="K73" s="130"/>
      <c r="L73" s="110"/>
      <c r="AA73" s="77" t="str">
        <f>IF(AC73="","",COUNT(AA$4:AA72)+1)</f>
        <v/>
      </c>
      <c r="AB73" s="77" t="str">
        <f>IF(AA73="","",IF(EXACT(COUNT(AA$4:AA72)+1,A58),"",IF(EXACT(A58-ROW(AB73)+4+COUNT(AA$4:AA72),AA73),"",A58)))</f>
        <v/>
      </c>
      <c r="AC73" s="77" t="str" cm="1">
        <f t="array" ref="AC73">IF(C58="","",SUBSTITUTE(SUBSTITUTE(_xlfn.LET(_xlpm.x,MID(DBCS(C58),_xlfn.SEQUENCE(LEN(DBCS(C58))),1),_xlfn.CONCAT(IF(EXACT(UPPER(_xlpm.x),LOWER(_xlpm.x))*ISERROR(VALUE(_xlpm.x))*EXACT(9504&lt;CODE(_xlpm.x),CODE(_xlpm.x)&lt;9591),_xlpm.x,ASC(_xlpm.x)))),"ｰ","ー"),"~","～"))</f>
        <v/>
      </c>
      <c r="AD73" s="117" t="str">
        <f t="shared" si="5"/>
        <v/>
      </c>
      <c r="AE73" s="77" t="str">
        <f t="shared" si="6"/>
        <v/>
      </c>
      <c r="AF73" s="77" t="str">
        <f t="shared" si="7"/>
        <v/>
      </c>
      <c r="AG73" s="77" t="str">
        <f t="shared" si="8"/>
        <v/>
      </c>
      <c r="AH73" s="115" t="str" cm="1">
        <f t="array" ref="AH73">IFERROR(IF(C58="","",SUBSTITUTE(SUBSTITUTE(_xlfn.LET(_xlpm.x,MID(DBCS(E58),_xlfn.SEQUENCE(LEN(DBCS(E58))),1),_xlfn.CONCAT(IF(EXACT(UPPER(_xlpm.x),LOWER(_xlpm.x))*ISERROR(VALUE(_xlpm.x))*EXACT(9504&lt;CODE(_xlpm.x),CODE(_xlpm.x)&lt;9591),_xlpm.x,ASC(_xlpm.x)))),"ｰ","ー"),"~","～")),"")</f>
        <v/>
      </c>
      <c r="AI73" s="77" t="str" cm="1">
        <f t="array" ref="AI73">IFERROR(IF(C58="","",SUBSTITUTE(SUBSTITUTE(_xlfn.LET(_xlpm.x,MID(DBCS(H58),_xlfn.SEQUENCE(LEN(DBCS(H58))),1),_xlfn.CONCAT(IF(EXACT(UPPER(_xlpm.x),LOWER(_xlpm.x))*ISERROR(VALUE(_xlpm.x))*EXACT(9504&lt;CODE(_xlpm.x),CODE(_xlpm.x)&lt;9591),_xlpm.x,ASC(_xlpm.x)))),"ｰ","ー"),"~","～")),"")</f>
        <v/>
      </c>
      <c r="AJ73" s="77" t="str" cm="1">
        <f t="array" aca="1" ref="AJ73" ca="1">IF(C58="","",ASC(SUBSTITUTE(SUBSTITUTE(SUBSTITUTE(SUBSTITUTE(SUBSTITUTE(SUBSTITUTE(SUBSTITUTE(IF(CELL("type",K58)="b","未記入",IFERROR(IF(OR(K58=TEXT(VALUE(K58),"yyyy年M月d日"),K58=TEXT(VALUE(K58),"yyyy/M/d")),TEXT(VALUE(K58),"yyyy年M月d日"),IF(OR(K58=TEXT(VALUE(K58),"yyyy年M月"),K58=TEXT(VALUE(K58),"yyyy/M")),TEXT(VALUE(K58),"yyyy年M月"),IF(OR(K58=TEXT(VALUE(K58),"yyyy年"),K58=TEXT(VALUE(K58),"yyyy")),TEXT(VALUE(K58),"yyyy年M月"),K58))),K58)),"不明","-"),"?","-"),"？","-"),"ー","-"),"―","-"),"‐","-"),"－","-")))</f>
        <v/>
      </c>
      <c r="AK73" s="77" t="str" cm="1">
        <f t="array" ref="AK73">IFERROR(IF(C58="","",SUBSTITUTE(SUBSTITUTE(_xlfn.LET(_xlpm.x,MID(DBCS(L58),_xlfn.SEQUENCE(LEN(DBCS(L58))),1),_xlfn.CONCAT(IF(EXACT(UPPER(_xlpm.x),LOWER(_xlpm.x))*ISERROR(VALUE(_xlpm.x))*EXACT(9504&lt;CODE(_xlpm.x),CODE(_xlpm.x)&lt;9591),_xlpm.x,ASC(_xlpm.x)))),"ｰ","ー"),"~","～")),"")</f>
        <v/>
      </c>
      <c r="AL73" s="77" t="str" cm="1">
        <f t="array" ref="AL73">IF(AC73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3" s="77" t="str" cm="1">
        <f t="array" ref="AM73">IF(AC73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3" s="77" t="str">
        <f>IF(AC73="","",IF(【分析依頼書】!$D$36&lt;&gt;"",【分析依頼書】!$D$36,"-"))</f>
        <v/>
      </c>
      <c r="AO73" s="77" t="s">
        <v>254</v>
      </c>
      <c r="AP73" s="77" t="str">
        <f>IF(AC73="","",IF(COUNTIF(【分析依頼書】!$A$42,"*Ｆ?????*")&gt;0,MID(【分析依頼書】!$A$42,FIND("Ｆ",【分析依頼書】!$A$42),6),""))</f>
        <v/>
      </c>
      <c r="AQ73" s="77" t="str">
        <f t="shared" si="9"/>
        <v/>
      </c>
      <c r="AR73" t="str">
        <f t="shared" si="10"/>
        <v/>
      </c>
    </row>
    <row r="74" spans="1:44" ht="45" customHeight="1">
      <c r="A74" s="109" t="s">
        <v>394</v>
      </c>
      <c r="B74" s="125"/>
      <c r="C74" s="152"/>
      <c r="D74" s="152"/>
      <c r="E74" s="152"/>
      <c r="F74" s="152"/>
      <c r="G74" s="152"/>
      <c r="H74" s="152"/>
      <c r="I74" s="152"/>
      <c r="J74" s="152"/>
      <c r="K74" s="130"/>
      <c r="L74" s="110"/>
      <c r="AA74" s="77" t="str">
        <f>IF(AC74="","",COUNT(AA$4:AA73)+1)</f>
        <v/>
      </c>
      <c r="AB74" s="77" t="str">
        <f>IF(AA74="","",IF(EXACT(COUNT(AA$4:AA73)+1,A59),"",IF(EXACT(A59-ROW(AB74)+4+COUNT(AA$4:AA73),AA74),"",A59)))</f>
        <v/>
      </c>
      <c r="AC74" s="77" t="str" cm="1">
        <f t="array" ref="AC74">IF(C59="","",SUBSTITUTE(SUBSTITUTE(_xlfn.LET(_xlpm.x,MID(DBCS(C59),_xlfn.SEQUENCE(LEN(DBCS(C59))),1),_xlfn.CONCAT(IF(EXACT(UPPER(_xlpm.x),LOWER(_xlpm.x))*ISERROR(VALUE(_xlpm.x))*EXACT(9504&lt;CODE(_xlpm.x),CODE(_xlpm.x)&lt;9591),_xlpm.x,ASC(_xlpm.x)))),"ｰ","ー"),"~","～"))</f>
        <v/>
      </c>
      <c r="AD74" s="117" t="str">
        <f t="shared" si="5"/>
        <v/>
      </c>
      <c r="AE74" s="77" t="str">
        <f t="shared" si="6"/>
        <v/>
      </c>
      <c r="AF74" s="77" t="str">
        <f t="shared" si="7"/>
        <v/>
      </c>
      <c r="AG74" s="77" t="str">
        <f t="shared" si="8"/>
        <v/>
      </c>
      <c r="AH74" s="115" t="str" cm="1">
        <f t="array" ref="AH74">IFERROR(IF(C59="","",SUBSTITUTE(SUBSTITUTE(_xlfn.LET(_xlpm.x,MID(DBCS(E59),_xlfn.SEQUENCE(LEN(DBCS(E59))),1),_xlfn.CONCAT(IF(EXACT(UPPER(_xlpm.x),LOWER(_xlpm.x))*ISERROR(VALUE(_xlpm.x))*EXACT(9504&lt;CODE(_xlpm.x),CODE(_xlpm.x)&lt;9591),_xlpm.x,ASC(_xlpm.x)))),"ｰ","ー"),"~","～")),"")</f>
        <v/>
      </c>
      <c r="AI74" s="77" t="str" cm="1">
        <f t="array" ref="AI74">IFERROR(IF(C59="","",SUBSTITUTE(SUBSTITUTE(_xlfn.LET(_xlpm.x,MID(DBCS(H59),_xlfn.SEQUENCE(LEN(DBCS(H59))),1),_xlfn.CONCAT(IF(EXACT(UPPER(_xlpm.x),LOWER(_xlpm.x))*ISERROR(VALUE(_xlpm.x))*EXACT(9504&lt;CODE(_xlpm.x),CODE(_xlpm.x)&lt;9591),_xlpm.x,ASC(_xlpm.x)))),"ｰ","ー"),"~","～")),"")</f>
        <v/>
      </c>
      <c r="AJ74" s="77" t="str" cm="1">
        <f t="array" aca="1" ref="AJ74" ca="1">IF(C59="","",ASC(SUBSTITUTE(SUBSTITUTE(SUBSTITUTE(SUBSTITUTE(SUBSTITUTE(SUBSTITUTE(SUBSTITUTE(IF(CELL("type",K59)="b","未記入",IFERROR(IF(OR(K59=TEXT(VALUE(K59),"yyyy年M月d日"),K59=TEXT(VALUE(K59),"yyyy/M/d")),TEXT(VALUE(K59),"yyyy年M月d日"),IF(OR(K59=TEXT(VALUE(K59),"yyyy年M月"),K59=TEXT(VALUE(K59),"yyyy/M")),TEXT(VALUE(K59),"yyyy年M月"),IF(OR(K59=TEXT(VALUE(K59),"yyyy年"),K59=TEXT(VALUE(K59),"yyyy")),TEXT(VALUE(K59),"yyyy年M月"),K59))),K59)),"不明","-"),"?","-"),"？","-"),"ー","-"),"―","-"),"‐","-"),"－","-")))</f>
        <v/>
      </c>
      <c r="AK74" s="77" t="str" cm="1">
        <f t="array" ref="AK74">IFERROR(IF(C59="","",SUBSTITUTE(SUBSTITUTE(_xlfn.LET(_xlpm.x,MID(DBCS(L59),_xlfn.SEQUENCE(LEN(DBCS(L59))),1),_xlfn.CONCAT(IF(EXACT(UPPER(_xlpm.x),LOWER(_xlpm.x))*ISERROR(VALUE(_xlpm.x))*EXACT(9504&lt;CODE(_xlpm.x),CODE(_xlpm.x)&lt;9591),_xlpm.x,ASC(_xlpm.x)))),"ｰ","ー"),"~","～")),"")</f>
        <v/>
      </c>
      <c r="AL74" s="77" t="str" cm="1">
        <f t="array" ref="AL74">IF(AC74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4" s="77" t="str" cm="1">
        <f t="array" ref="AM74">IF(AC74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4" s="77" t="str">
        <f>IF(AC74="","",IF(【分析依頼書】!$D$36&lt;&gt;"",【分析依頼書】!$D$36,"-"))</f>
        <v/>
      </c>
      <c r="AO74" s="77" t="s">
        <v>254</v>
      </c>
      <c r="AP74" s="77" t="str">
        <f>IF(AC74="","",IF(COUNTIF(【分析依頼書】!$A$42,"*Ｆ?????*")&gt;0,MID(【分析依頼書】!$A$42,FIND("Ｆ",【分析依頼書】!$A$42),6),""))</f>
        <v/>
      </c>
      <c r="AQ74" s="77" t="str">
        <f t="shared" si="9"/>
        <v/>
      </c>
      <c r="AR74" t="str">
        <f t="shared" si="10"/>
        <v/>
      </c>
    </row>
    <row r="75" spans="1:44" ht="45" customHeight="1">
      <c r="A75" s="109" t="s">
        <v>395</v>
      </c>
      <c r="B75" s="125"/>
      <c r="C75" s="152"/>
      <c r="D75" s="152"/>
      <c r="E75" s="152"/>
      <c r="F75" s="152"/>
      <c r="G75" s="152"/>
      <c r="H75" s="152"/>
      <c r="I75" s="152"/>
      <c r="J75" s="152"/>
      <c r="K75" s="130"/>
      <c r="L75" s="110"/>
      <c r="AA75" s="77" t="str">
        <f>IF(AC75="","",COUNT(AA$4:AA74)+1)</f>
        <v/>
      </c>
      <c r="AB75" s="77" t="str">
        <f>IF(AA75="","",IF(EXACT(COUNT(AA$4:AA74)+1,A60),"",IF(EXACT(A60-ROW(AB75)+4+COUNT(AA$4:AA74),AA75),"",A60)))</f>
        <v/>
      </c>
      <c r="AC75" s="77" t="str" cm="1">
        <f t="array" ref="AC75">IF(C60="","",SUBSTITUTE(SUBSTITUTE(_xlfn.LET(_xlpm.x,MID(DBCS(C60),_xlfn.SEQUENCE(LEN(DBCS(C60))),1),_xlfn.CONCAT(IF(EXACT(UPPER(_xlpm.x),LOWER(_xlpm.x))*ISERROR(VALUE(_xlpm.x))*EXACT(9504&lt;CODE(_xlpm.x),CODE(_xlpm.x)&lt;9591),_xlpm.x,ASC(_xlpm.x)))),"ｰ","ー"),"~","～"))</f>
        <v/>
      </c>
      <c r="AD75" s="117" t="str">
        <f t="shared" si="5"/>
        <v/>
      </c>
      <c r="AE75" s="77" t="str">
        <f t="shared" si="6"/>
        <v/>
      </c>
      <c r="AF75" s="77" t="str">
        <f t="shared" si="7"/>
        <v/>
      </c>
      <c r="AG75" s="77" t="str">
        <f t="shared" si="8"/>
        <v/>
      </c>
      <c r="AH75" s="115" t="str" cm="1">
        <f t="array" ref="AH75">IFERROR(IF(C60="","",SUBSTITUTE(SUBSTITUTE(_xlfn.LET(_xlpm.x,MID(DBCS(E60),_xlfn.SEQUENCE(LEN(DBCS(E60))),1),_xlfn.CONCAT(IF(EXACT(UPPER(_xlpm.x),LOWER(_xlpm.x))*ISERROR(VALUE(_xlpm.x))*EXACT(9504&lt;CODE(_xlpm.x),CODE(_xlpm.x)&lt;9591),_xlpm.x,ASC(_xlpm.x)))),"ｰ","ー"),"~","～")),"")</f>
        <v/>
      </c>
      <c r="AI75" s="77" t="str" cm="1">
        <f t="array" ref="AI75">IFERROR(IF(C60="","",SUBSTITUTE(SUBSTITUTE(_xlfn.LET(_xlpm.x,MID(DBCS(H60),_xlfn.SEQUENCE(LEN(DBCS(H60))),1),_xlfn.CONCAT(IF(EXACT(UPPER(_xlpm.x),LOWER(_xlpm.x))*ISERROR(VALUE(_xlpm.x))*EXACT(9504&lt;CODE(_xlpm.x),CODE(_xlpm.x)&lt;9591),_xlpm.x,ASC(_xlpm.x)))),"ｰ","ー"),"~","～")),"")</f>
        <v/>
      </c>
      <c r="AJ75" s="77" t="str" cm="1">
        <f t="array" aca="1" ref="AJ75" ca="1">IF(C60="","",ASC(SUBSTITUTE(SUBSTITUTE(SUBSTITUTE(SUBSTITUTE(SUBSTITUTE(SUBSTITUTE(SUBSTITUTE(IF(CELL("type",K60)="b","未記入",IFERROR(IF(OR(K60=TEXT(VALUE(K60),"yyyy年M月d日"),K60=TEXT(VALUE(K60),"yyyy/M/d")),TEXT(VALUE(K60),"yyyy年M月d日"),IF(OR(K60=TEXT(VALUE(K60),"yyyy年M月"),K60=TEXT(VALUE(K60),"yyyy/M")),TEXT(VALUE(K60),"yyyy年M月"),IF(OR(K60=TEXT(VALUE(K60),"yyyy年"),K60=TEXT(VALUE(K60),"yyyy")),TEXT(VALUE(K60),"yyyy年M月"),K60))),K60)),"不明","-"),"?","-"),"？","-"),"ー","-"),"―","-"),"‐","-"),"－","-")))</f>
        <v/>
      </c>
      <c r="AK75" s="77" t="str" cm="1">
        <f t="array" ref="AK75">IFERROR(IF(C60="","",SUBSTITUTE(SUBSTITUTE(_xlfn.LET(_xlpm.x,MID(DBCS(L60),_xlfn.SEQUENCE(LEN(DBCS(L60))),1),_xlfn.CONCAT(IF(EXACT(UPPER(_xlpm.x),LOWER(_xlpm.x))*ISERROR(VALUE(_xlpm.x))*EXACT(9504&lt;CODE(_xlpm.x),CODE(_xlpm.x)&lt;9591),_xlpm.x,ASC(_xlpm.x)))),"ｰ","ー"),"~","～")),"")</f>
        <v/>
      </c>
      <c r="AL75" s="77" t="str" cm="1">
        <f t="array" ref="AL75">IF(AC75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5" s="77" t="str" cm="1">
        <f t="array" ref="AM75">IF(AC75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5" s="77" t="str">
        <f>IF(AC75="","",IF(【分析依頼書】!$D$36&lt;&gt;"",【分析依頼書】!$D$36,"-"))</f>
        <v/>
      </c>
      <c r="AO75" s="77" t="s">
        <v>254</v>
      </c>
      <c r="AP75" s="77" t="str">
        <f>IF(AC75="","",IF(COUNTIF(【分析依頼書】!$A$42,"*Ｆ?????*")&gt;0,MID(【分析依頼書】!$A$42,FIND("Ｆ",【分析依頼書】!$A$42),6),""))</f>
        <v/>
      </c>
      <c r="AQ75" s="77" t="str">
        <f t="shared" si="9"/>
        <v/>
      </c>
      <c r="AR75" t="str">
        <f t="shared" si="10"/>
        <v/>
      </c>
    </row>
    <row r="76" spans="1:44" ht="45" customHeight="1">
      <c r="A76" s="109" t="s">
        <v>396</v>
      </c>
      <c r="B76" s="125"/>
      <c r="C76" s="152"/>
      <c r="D76" s="152"/>
      <c r="E76" s="152"/>
      <c r="F76" s="152"/>
      <c r="G76" s="152"/>
      <c r="H76" s="152"/>
      <c r="I76" s="152"/>
      <c r="J76" s="152"/>
      <c r="K76" s="130"/>
      <c r="L76" s="110"/>
      <c r="AA76" s="77" t="str">
        <f>IF(AC76="","",COUNT(AA$4:AA75)+1)</f>
        <v/>
      </c>
      <c r="AB76" s="77" t="str">
        <f>IF(AA76="","",IF(EXACT(COUNT(AA$4:AA75)+1,A61),"",IF(EXACT(A61-ROW(AB76)+4+COUNT(AA$4:AA75),AA76),"",A61)))</f>
        <v/>
      </c>
      <c r="AC76" s="77" t="str" cm="1">
        <f t="array" ref="AC76">IF(C61="","",SUBSTITUTE(SUBSTITUTE(_xlfn.LET(_xlpm.x,MID(DBCS(C61),_xlfn.SEQUENCE(LEN(DBCS(C61))),1),_xlfn.CONCAT(IF(EXACT(UPPER(_xlpm.x),LOWER(_xlpm.x))*ISERROR(VALUE(_xlpm.x))*EXACT(9504&lt;CODE(_xlpm.x),CODE(_xlpm.x)&lt;9591),_xlpm.x,ASC(_xlpm.x)))),"ｰ","ー"),"~","～"))</f>
        <v/>
      </c>
      <c r="AD76" s="117" t="str">
        <f t="shared" si="5"/>
        <v/>
      </c>
      <c r="AE76" s="77" t="str">
        <f t="shared" si="6"/>
        <v/>
      </c>
      <c r="AF76" s="77" t="str">
        <f t="shared" si="7"/>
        <v/>
      </c>
      <c r="AG76" s="77" t="str">
        <f t="shared" si="8"/>
        <v/>
      </c>
      <c r="AH76" s="115" t="str" cm="1">
        <f t="array" ref="AH76">IFERROR(IF(C61="","",SUBSTITUTE(SUBSTITUTE(_xlfn.LET(_xlpm.x,MID(DBCS(E61),_xlfn.SEQUENCE(LEN(DBCS(E61))),1),_xlfn.CONCAT(IF(EXACT(UPPER(_xlpm.x),LOWER(_xlpm.x))*ISERROR(VALUE(_xlpm.x))*EXACT(9504&lt;CODE(_xlpm.x),CODE(_xlpm.x)&lt;9591),_xlpm.x,ASC(_xlpm.x)))),"ｰ","ー"),"~","～")),"")</f>
        <v/>
      </c>
      <c r="AI76" s="77" t="str" cm="1">
        <f t="array" ref="AI76">IFERROR(IF(C61="","",SUBSTITUTE(SUBSTITUTE(_xlfn.LET(_xlpm.x,MID(DBCS(H61),_xlfn.SEQUENCE(LEN(DBCS(H61))),1),_xlfn.CONCAT(IF(EXACT(UPPER(_xlpm.x),LOWER(_xlpm.x))*ISERROR(VALUE(_xlpm.x))*EXACT(9504&lt;CODE(_xlpm.x),CODE(_xlpm.x)&lt;9591),_xlpm.x,ASC(_xlpm.x)))),"ｰ","ー"),"~","～")),"")</f>
        <v/>
      </c>
      <c r="AJ76" s="77" t="str" cm="1">
        <f t="array" aca="1" ref="AJ76" ca="1">IF(C61="","",ASC(SUBSTITUTE(SUBSTITUTE(SUBSTITUTE(SUBSTITUTE(SUBSTITUTE(SUBSTITUTE(SUBSTITUTE(IF(CELL("type",K61)="b","未記入",IFERROR(IF(OR(K61=TEXT(VALUE(K61),"yyyy年M月d日"),K61=TEXT(VALUE(K61),"yyyy/M/d")),TEXT(VALUE(K61),"yyyy年M月d日"),IF(OR(K61=TEXT(VALUE(K61),"yyyy年M月"),K61=TEXT(VALUE(K61),"yyyy/M")),TEXT(VALUE(K61),"yyyy年M月"),IF(OR(K61=TEXT(VALUE(K61),"yyyy年"),K61=TEXT(VALUE(K61),"yyyy")),TEXT(VALUE(K61),"yyyy年M月"),K61))),K61)),"不明","-"),"?","-"),"？","-"),"ー","-"),"―","-"),"‐","-"),"－","-")))</f>
        <v/>
      </c>
      <c r="AK76" s="77" t="str" cm="1">
        <f t="array" ref="AK76">IFERROR(IF(C61="","",SUBSTITUTE(SUBSTITUTE(_xlfn.LET(_xlpm.x,MID(DBCS(L61),_xlfn.SEQUENCE(LEN(DBCS(L61))),1),_xlfn.CONCAT(IF(EXACT(UPPER(_xlpm.x),LOWER(_xlpm.x))*ISERROR(VALUE(_xlpm.x))*EXACT(9504&lt;CODE(_xlpm.x),CODE(_xlpm.x)&lt;9591),_xlpm.x,ASC(_xlpm.x)))),"ｰ","ー"),"~","～")),"")</f>
        <v/>
      </c>
      <c r="AL76" s="77" t="str" cm="1">
        <f t="array" ref="AL76">IF(AC76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6" s="77" t="str" cm="1">
        <f t="array" ref="AM76">IF(AC76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6" s="77" t="str">
        <f>IF(AC76="","",IF(【分析依頼書】!$D$36&lt;&gt;"",【分析依頼書】!$D$36,"-"))</f>
        <v/>
      </c>
      <c r="AO76" s="77" t="s">
        <v>254</v>
      </c>
      <c r="AP76" s="77" t="str">
        <f>IF(AC76="","",IF(COUNTIF(【分析依頼書】!$A$42,"*Ｆ?????*")&gt;0,MID(【分析依頼書】!$A$42,FIND("Ｆ",【分析依頼書】!$A$42),6),""))</f>
        <v/>
      </c>
      <c r="AQ76" s="77" t="str">
        <f t="shared" si="9"/>
        <v/>
      </c>
      <c r="AR76" t="str">
        <f t="shared" si="10"/>
        <v/>
      </c>
    </row>
    <row r="77" spans="1:44" ht="45" customHeight="1">
      <c r="A77" s="109" t="s">
        <v>397</v>
      </c>
      <c r="B77" s="125"/>
      <c r="C77" s="152"/>
      <c r="D77" s="152"/>
      <c r="E77" s="152"/>
      <c r="F77" s="152"/>
      <c r="G77" s="152"/>
      <c r="H77" s="152"/>
      <c r="I77" s="152"/>
      <c r="J77" s="152"/>
      <c r="K77" s="130"/>
      <c r="L77" s="110"/>
      <c r="AA77" s="77" t="str">
        <f>IF(AC77="","",COUNT(AA$4:AA76)+1)</f>
        <v/>
      </c>
      <c r="AB77" s="77" t="str">
        <f>IF(AA77="","",IF(EXACT(COUNT(AA$4:AA76)+1,A62),"",IF(EXACT(A62-ROW(AB77)+4+COUNT(AA$4:AA76),AA77),"",A62)))</f>
        <v/>
      </c>
      <c r="AC77" s="77" t="str" cm="1">
        <f t="array" ref="AC77">IF(C62="","",SUBSTITUTE(SUBSTITUTE(_xlfn.LET(_xlpm.x,MID(DBCS(C62),_xlfn.SEQUENCE(LEN(DBCS(C62))),1),_xlfn.CONCAT(IF(EXACT(UPPER(_xlpm.x),LOWER(_xlpm.x))*ISERROR(VALUE(_xlpm.x))*EXACT(9504&lt;CODE(_xlpm.x),CODE(_xlpm.x)&lt;9591),_xlpm.x,ASC(_xlpm.x)))),"ｰ","ー"),"~","～"))</f>
        <v/>
      </c>
      <c r="AD77" s="117" t="str">
        <f t="shared" si="5"/>
        <v/>
      </c>
      <c r="AE77" s="77" t="str">
        <f t="shared" si="6"/>
        <v/>
      </c>
      <c r="AF77" s="77" t="str">
        <f t="shared" si="7"/>
        <v/>
      </c>
      <c r="AG77" s="77" t="str">
        <f t="shared" si="8"/>
        <v/>
      </c>
      <c r="AH77" s="115" t="str" cm="1">
        <f t="array" ref="AH77">IFERROR(IF(C62="","",SUBSTITUTE(SUBSTITUTE(_xlfn.LET(_xlpm.x,MID(DBCS(E62),_xlfn.SEQUENCE(LEN(DBCS(E62))),1),_xlfn.CONCAT(IF(EXACT(UPPER(_xlpm.x),LOWER(_xlpm.x))*ISERROR(VALUE(_xlpm.x))*EXACT(9504&lt;CODE(_xlpm.x),CODE(_xlpm.x)&lt;9591),_xlpm.x,ASC(_xlpm.x)))),"ｰ","ー"),"~","～")),"")</f>
        <v/>
      </c>
      <c r="AI77" s="77" t="str" cm="1">
        <f t="array" ref="AI77">IFERROR(IF(C62="","",SUBSTITUTE(SUBSTITUTE(_xlfn.LET(_xlpm.x,MID(DBCS(H62),_xlfn.SEQUENCE(LEN(DBCS(H62))),1),_xlfn.CONCAT(IF(EXACT(UPPER(_xlpm.x),LOWER(_xlpm.x))*ISERROR(VALUE(_xlpm.x))*EXACT(9504&lt;CODE(_xlpm.x),CODE(_xlpm.x)&lt;9591),_xlpm.x,ASC(_xlpm.x)))),"ｰ","ー"),"~","～")),"")</f>
        <v/>
      </c>
      <c r="AJ77" s="77" t="str" cm="1">
        <f t="array" aca="1" ref="AJ77" ca="1">IF(C62="","",ASC(SUBSTITUTE(SUBSTITUTE(SUBSTITUTE(SUBSTITUTE(SUBSTITUTE(SUBSTITUTE(SUBSTITUTE(IF(CELL("type",K62)="b","未記入",IFERROR(IF(OR(K62=TEXT(VALUE(K62),"yyyy年M月d日"),K62=TEXT(VALUE(K62),"yyyy/M/d")),TEXT(VALUE(K62),"yyyy年M月d日"),IF(OR(K62=TEXT(VALUE(K62),"yyyy年M月"),K62=TEXT(VALUE(K62),"yyyy/M")),TEXT(VALUE(K62),"yyyy年M月"),IF(OR(K62=TEXT(VALUE(K62),"yyyy年"),K62=TEXT(VALUE(K62),"yyyy")),TEXT(VALUE(K62),"yyyy年M月"),K62))),K62)),"不明","-"),"?","-"),"？","-"),"ー","-"),"―","-"),"‐","-"),"－","-")))</f>
        <v/>
      </c>
      <c r="AK77" s="77" t="str" cm="1">
        <f t="array" ref="AK77">IFERROR(IF(C62="","",SUBSTITUTE(SUBSTITUTE(_xlfn.LET(_xlpm.x,MID(DBCS(L62),_xlfn.SEQUENCE(LEN(DBCS(L62))),1),_xlfn.CONCAT(IF(EXACT(UPPER(_xlpm.x),LOWER(_xlpm.x))*ISERROR(VALUE(_xlpm.x))*EXACT(9504&lt;CODE(_xlpm.x),CODE(_xlpm.x)&lt;9591),_xlpm.x,ASC(_xlpm.x)))),"ｰ","ー"),"~","～")),"")</f>
        <v/>
      </c>
      <c r="AL77" s="77" t="str" cm="1">
        <f t="array" ref="AL77">IF(AC77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7" s="77" t="str" cm="1">
        <f t="array" ref="AM77">IF(AC77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7" s="77" t="str">
        <f>IF(AC77="","",IF(【分析依頼書】!$D$36&lt;&gt;"",【分析依頼書】!$D$36,"-"))</f>
        <v/>
      </c>
      <c r="AO77" s="77" t="s">
        <v>254</v>
      </c>
      <c r="AP77" s="77" t="str">
        <f>IF(AC77="","",IF(COUNTIF(【分析依頼書】!$A$42,"*Ｆ?????*")&gt;0,MID(【分析依頼書】!$A$42,FIND("Ｆ",【分析依頼書】!$A$42),6),""))</f>
        <v/>
      </c>
      <c r="AQ77" s="77" t="str">
        <f t="shared" si="9"/>
        <v/>
      </c>
      <c r="AR77" t="str">
        <f t="shared" si="10"/>
        <v/>
      </c>
    </row>
    <row r="78" spans="1:44" ht="45" customHeight="1">
      <c r="A78" s="109" t="s">
        <v>398</v>
      </c>
      <c r="B78" s="125"/>
      <c r="C78" s="152"/>
      <c r="D78" s="152"/>
      <c r="E78" s="152"/>
      <c r="F78" s="152"/>
      <c r="G78" s="152"/>
      <c r="H78" s="152"/>
      <c r="I78" s="152"/>
      <c r="J78" s="152"/>
      <c r="K78" s="130"/>
      <c r="L78" s="110"/>
      <c r="AA78" s="77" t="str">
        <f>IF(AC78="","",COUNT(AA$4:AA77)+1)</f>
        <v/>
      </c>
      <c r="AB78" s="77" t="str">
        <f>IF(AA78="","",IF(EXACT(COUNT(AA$4:AA77)+1,A63),"",IF(EXACT(A63-ROW(AB78)+4+COUNT(AA$4:AA77),AA78),"",A63)))</f>
        <v/>
      </c>
      <c r="AC78" s="77" t="str" cm="1">
        <f t="array" ref="AC78">IF(C63="","",SUBSTITUTE(SUBSTITUTE(_xlfn.LET(_xlpm.x,MID(DBCS(C63),_xlfn.SEQUENCE(LEN(DBCS(C63))),1),_xlfn.CONCAT(IF(EXACT(UPPER(_xlpm.x),LOWER(_xlpm.x))*ISERROR(VALUE(_xlpm.x))*EXACT(9504&lt;CODE(_xlpm.x),CODE(_xlpm.x)&lt;9591),_xlpm.x,ASC(_xlpm.x)))),"ｰ","ー"),"~","～"))</f>
        <v/>
      </c>
      <c r="AD78" s="117" t="str">
        <f t="shared" si="5"/>
        <v/>
      </c>
      <c r="AE78" s="77" t="str">
        <f t="shared" si="6"/>
        <v/>
      </c>
      <c r="AF78" s="77" t="str">
        <f t="shared" si="7"/>
        <v/>
      </c>
      <c r="AG78" s="77" t="str">
        <f t="shared" si="8"/>
        <v/>
      </c>
      <c r="AH78" s="115" t="str" cm="1">
        <f t="array" ref="AH78">IFERROR(IF(C63="","",SUBSTITUTE(SUBSTITUTE(_xlfn.LET(_xlpm.x,MID(DBCS(E63),_xlfn.SEQUENCE(LEN(DBCS(E63))),1),_xlfn.CONCAT(IF(EXACT(UPPER(_xlpm.x),LOWER(_xlpm.x))*ISERROR(VALUE(_xlpm.x))*EXACT(9504&lt;CODE(_xlpm.x),CODE(_xlpm.x)&lt;9591),_xlpm.x,ASC(_xlpm.x)))),"ｰ","ー"),"~","～")),"")</f>
        <v/>
      </c>
      <c r="AI78" s="77" t="str" cm="1">
        <f t="array" ref="AI78">IFERROR(IF(C63="","",SUBSTITUTE(SUBSTITUTE(_xlfn.LET(_xlpm.x,MID(DBCS(H63),_xlfn.SEQUENCE(LEN(DBCS(H63))),1),_xlfn.CONCAT(IF(EXACT(UPPER(_xlpm.x),LOWER(_xlpm.x))*ISERROR(VALUE(_xlpm.x))*EXACT(9504&lt;CODE(_xlpm.x),CODE(_xlpm.x)&lt;9591),_xlpm.x,ASC(_xlpm.x)))),"ｰ","ー"),"~","～")),"")</f>
        <v/>
      </c>
      <c r="AJ78" s="77" t="str" cm="1">
        <f t="array" aca="1" ref="AJ78" ca="1">IF(C63="","",ASC(SUBSTITUTE(SUBSTITUTE(SUBSTITUTE(SUBSTITUTE(SUBSTITUTE(SUBSTITUTE(SUBSTITUTE(IF(CELL("type",K63)="b","未記入",IFERROR(IF(OR(K63=TEXT(VALUE(K63),"yyyy年M月d日"),K63=TEXT(VALUE(K63),"yyyy/M/d")),TEXT(VALUE(K63),"yyyy年M月d日"),IF(OR(K63=TEXT(VALUE(K63),"yyyy年M月"),K63=TEXT(VALUE(K63),"yyyy/M")),TEXT(VALUE(K63),"yyyy年M月"),IF(OR(K63=TEXT(VALUE(K63),"yyyy年"),K63=TEXT(VALUE(K63),"yyyy")),TEXT(VALUE(K63),"yyyy年M月"),K63))),K63)),"不明","-"),"?","-"),"？","-"),"ー","-"),"―","-"),"‐","-"),"－","-")))</f>
        <v/>
      </c>
      <c r="AK78" s="77" t="str" cm="1">
        <f t="array" ref="AK78">IFERROR(IF(C63="","",SUBSTITUTE(SUBSTITUTE(_xlfn.LET(_xlpm.x,MID(DBCS(L63),_xlfn.SEQUENCE(LEN(DBCS(L63))),1),_xlfn.CONCAT(IF(EXACT(UPPER(_xlpm.x),LOWER(_xlpm.x))*ISERROR(VALUE(_xlpm.x))*EXACT(9504&lt;CODE(_xlpm.x),CODE(_xlpm.x)&lt;9591),_xlpm.x,ASC(_xlpm.x)))),"ｰ","ー"),"~","～")),"")</f>
        <v/>
      </c>
      <c r="AL78" s="77" t="str" cm="1">
        <f t="array" ref="AL78">IF(AC78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8" s="77" t="str" cm="1">
        <f t="array" ref="AM78">IF(AC78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8" s="77" t="str">
        <f>IF(AC78="","",IF(【分析依頼書】!$D$36&lt;&gt;"",【分析依頼書】!$D$36,"-"))</f>
        <v/>
      </c>
      <c r="AO78" s="77" t="s">
        <v>254</v>
      </c>
      <c r="AP78" s="77" t="str">
        <f>IF(AC78="","",IF(COUNTIF(【分析依頼書】!$A$42,"*Ｆ?????*")&gt;0,MID(【分析依頼書】!$A$42,FIND("Ｆ",【分析依頼書】!$A$42),6),""))</f>
        <v/>
      </c>
      <c r="AQ78" s="77" t="str">
        <f t="shared" si="9"/>
        <v/>
      </c>
      <c r="AR78" t="str">
        <f t="shared" si="10"/>
        <v/>
      </c>
    </row>
    <row r="79" spans="1:44" ht="45" customHeight="1">
      <c r="A79" s="109" t="s">
        <v>399</v>
      </c>
      <c r="B79" s="125"/>
      <c r="C79" s="152"/>
      <c r="D79" s="152"/>
      <c r="E79" s="149"/>
      <c r="F79" s="149"/>
      <c r="G79" s="149"/>
      <c r="H79" s="149"/>
      <c r="I79" s="149"/>
      <c r="J79" s="149"/>
      <c r="K79" s="130"/>
      <c r="L79" s="110"/>
      <c r="AA79" s="77" t="str">
        <f>IF(AC79="","",COUNT(AA$4:AA78)+1)</f>
        <v/>
      </c>
      <c r="AB79" s="77" t="str">
        <f>IF(AA79="","",IF(EXACT(COUNT(AA$4:AA78)+1,A64),"",IF(EXACT(A64-ROW(AB79)+4+COUNT(AA$4:AA78),AA79),"",A64)))</f>
        <v/>
      </c>
      <c r="AC79" s="77" t="str" cm="1">
        <f t="array" ref="AC79">IF(C64="","",SUBSTITUTE(SUBSTITUTE(_xlfn.LET(_xlpm.x,MID(DBCS(C64),_xlfn.SEQUENCE(LEN(DBCS(C64))),1),_xlfn.CONCAT(IF(EXACT(UPPER(_xlpm.x),LOWER(_xlpm.x))*ISERROR(VALUE(_xlpm.x))*EXACT(9504&lt;CODE(_xlpm.x),CODE(_xlpm.x)&lt;9591),_xlpm.x,ASC(_xlpm.x)))),"ｰ","ー"),"~","～"))</f>
        <v/>
      </c>
      <c r="AD79" s="117" t="str">
        <f t="shared" si="5"/>
        <v/>
      </c>
      <c r="AE79" s="77" t="str">
        <f t="shared" si="6"/>
        <v/>
      </c>
      <c r="AF79" s="77" t="str">
        <f t="shared" si="7"/>
        <v/>
      </c>
      <c r="AG79" s="77" t="str">
        <f t="shared" si="8"/>
        <v/>
      </c>
      <c r="AH79" s="115" t="str" cm="1">
        <f t="array" ref="AH79">IFERROR(IF(C64="","",SUBSTITUTE(SUBSTITUTE(_xlfn.LET(_xlpm.x,MID(DBCS(E64),_xlfn.SEQUENCE(LEN(DBCS(E64))),1),_xlfn.CONCAT(IF(EXACT(UPPER(_xlpm.x),LOWER(_xlpm.x))*ISERROR(VALUE(_xlpm.x))*EXACT(9504&lt;CODE(_xlpm.x),CODE(_xlpm.x)&lt;9591),_xlpm.x,ASC(_xlpm.x)))),"ｰ","ー"),"~","～")),"")</f>
        <v/>
      </c>
      <c r="AI79" s="77" t="str" cm="1">
        <f t="array" ref="AI79">IFERROR(IF(C64="","",SUBSTITUTE(SUBSTITUTE(_xlfn.LET(_xlpm.x,MID(DBCS(H64),_xlfn.SEQUENCE(LEN(DBCS(H64))),1),_xlfn.CONCAT(IF(EXACT(UPPER(_xlpm.x),LOWER(_xlpm.x))*ISERROR(VALUE(_xlpm.x))*EXACT(9504&lt;CODE(_xlpm.x),CODE(_xlpm.x)&lt;9591),_xlpm.x,ASC(_xlpm.x)))),"ｰ","ー"),"~","～")),"")</f>
        <v/>
      </c>
      <c r="AJ79" s="77" t="str" cm="1">
        <f t="array" aca="1" ref="AJ79" ca="1">IF(C64="","",ASC(SUBSTITUTE(SUBSTITUTE(SUBSTITUTE(SUBSTITUTE(SUBSTITUTE(SUBSTITUTE(SUBSTITUTE(IF(CELL("type",K64)="b","未記入",IFERROR(IF(OR(K64=TEXT(VALUE(K64),"yyyy年M月d日"),K64=TEXT(VALUE(K64),"yyyy/M/d")),TEXT(VALUE(K64),"yyyy年M月d日"),IF(OR(K64=TEXT(VALUE(K64),"yyyy年M月"),K64=TEXT(VALUE(K64),"yyyy/M")),TEXT(VALUE(K64),"yyyy年M月"),IF(OR(K64=TEXT(VALUE(K64),"yyyy年"),K64=TEXT(VALUE(K64),"yyyy")),TEXT(VALUE(K64),"yyyy年M月"),K64))),K64)),"不明","-"),"?","-"),"？","-"),"ー","-"),"―","-"),"‐","-"),"－","-")))</f>
        <v/>
      </c>
      <c r="AK79" s="77" t="str" cm="1">
        <f t="array" ref="AK79">IFERROR(IF(C64="","",SUBSTITUTE(SUBSTITUTE(_xlfn.LET(_xlpm.x,MID(DBCS(L64),_xlfn.SEQUENCE(LEN(DBCS(L64))),1),_xlfn.CONCAT(IF(EXACT(UPPER(_xlpm.x),LOWER(_xlpm.x))*ISERROR(VALUE(_xlpm.x))*EXACT(9504&lt;CODE(_xlpm.x),CODE(_xlpm.x)&lt;9591),_xlpm.x,ASC(_xlpm.x)))),"ｰ","ー"),"~","～")),"")</f>
        <v/>
      </c>
      <c r="AL79" s="77" t="str" cm="1">
        <f t="array" ref="AL79">IF(AC79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79" s="77" t="str" cm="1">
        <f t="array" ref="AM79">IF(AC79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79" s="77" t="str">
        <f>IF(AC79="","",IF(【分析依頼書】!$D$36&lt;&gt;"",【分析依頼書】!$D$36,"-"))</f>
        <v/>
      </c>
      <c r="AO79" s="77" t="s">
        <v>254</v>
      </c>
      <c r="AP79" s="77" t="str">
        <f>IF(AC79="","",IF(COUNTIF(【分析依頼書】!$A$42,"*Ｆ?????*")&gt;0,MID(【分析依頼書】!$A$42,FIND("Ｆ",【分析依頼書】!$A$42),6),""))</f>
        <v/>
      </c>
      <c r="AQ79" s="77" t="str">
        <f t="shared" si="9"/>
        <v/>
      </c>
      <c r="AR79" t="str">
        <f t="shared" si="10"/>
        <v/>
      </c>
    </row>
    <row r="80" spans="1:44" ht="45" customHeight="1">
      <c r="A80" s="109" t="s">
        <v>400</v>
      </c>
      <c r="B80" s="125"/>
      <c r="C80" s="152"/>
      <c r="D80" s="152"/>
      <c r="E80" s="152"/>
      <c r="F80" s="152"/>
      <c r="G80" s="152"/>
      <c r="H80" s="152"/>
      <c r="I80" s="152"/>
      <c r="J80" s="152"/>
      <c r="K80" s="130"/>
      <c r="L80" s="110"/>
      <c r="AA80" s="77" t="str">
        <f>IF(AC80="","",COUNT(AA$4:AA79)+1)</f>
        <v/>
      </c>
      <c r="AB80" s="77" t="str">
        <f>IF(AA80="","",IF(EXACT(COUNT(AA$4:AA79)+1,A65),"",IF(EXACT(A65-ROW(AB80)+4+COUNT(AA$4:AA79),AA80),"",A65)))</f>
        <v/>
      </c>
      <c r="AC80" s="77" t="str" cm="1">
        <f t="array" ref="AC80">IF(C65="","",SUBSTITUTE(SUBSTITUTE(_xlfn.LET(_xlpm.x,MID(DBCS(C65),_xlfn.SEQUENCE(LEN(DBCS(C65))),1),_xlfn.CONCAT(IF(EXACT(UPPER(_xlpm.x),LOWER(_xlpm.x))*ISERROR(VALUE(_xlpm.x))*EXACT(9504&lt;CODE(_xlpm.x),CODE(_xlpm.x)&lt;9591),_xlpm.x,ASC(_xlpm.x)))),"ｰ","ー"),"~","～"))</f>
        <v/>
      </c>
      <c r="AD80" s="117" t="str">
        <f t="shared" si="5"/>
        <v/>
      </c>
      <c r="AE80" s="77" t="str">
        <f t="shared" si="6"/>
        <v/>
      </c>
      <c r="AF80" s="77" t="str">
        <f t="shared" si="7"/>
        <v/>
      </c>
      <c r="AG80" s="77" t="str">
        <f t="shared" si="8"/>
        <v/>
      </c>
      <c r="AH80" s="115" t="str" cm="1">
        <f t="array" ref="AH80">IFERROR(IF(C65="","",SUBSTITUTE(SUBSTITUTE(_xlfn.LET(_xlpm.x,MID(DBCS(E65),_xlfn.SEQUENCE(LEN(DBCS(E65))),1),_xlfn.CONCAT(IF(EXACT(UPPER(_xlpm.x),LOWER(_xlpm.x))*ISERROR(VALUE(_xlpm.x))*EXACT(9504&lt;CODE(_xlpm.x),CODE(_xlpm.x)&lt;9591),_xlpm.x,ASC(_xlpm.x)))),"ｰ","ー"),"~","～")),"")</f>
        <v/>
      </c>
      <c r="AI80" s="77" t="str" cm="1">
        <f t="array" ref="AI80">IFERROR(IF(C65="","",SUBSTITUTE(SUBSTITUTE(_xlfn.LET(_xlpm.x,MID(DBCS(H65),_xlfn.SEQUENCE(LEN(DBCS(H65))),1),_xlfn.CONCAT(IF(EXACT(UPPER(_xlpm.x),LOWER(_xlpm.x))*ISERROR(VALUE(_xlpm.x))*EXACT(9504&lt;CODE(_xlpm.x),CODE(_xlpm.x)&lt;9591),_xlpm.x,ASC(_xlpm.x)))),"ｰ","ー"),"~","～")),"")</f>
        <v/>
      </c>
      <c r="AJ80" s="77" t="str" cm="1">
        <f t="array" aca="1" ref="AJ80" ca="1">IF(C65="","",ASC(SUBSTITUTE(SUBSTITUTE(SUBSTITUTE(SUBSTITUTE(SUBSTITUTE(SUBSTITUTE(SUBSTITUTE(IF(CELL("type",K65)="b","未記入",IFERROR(IF(OR(K65=TEXT(VALUE(K65),"yyyy年M月d日"),K65=TEXT(VALUE(K65),"yyyy/M/d")),TEXT(VALUE(K65),"yyyy年M月d日"),IF(OR(K65=TEXT(VALUE(K65),"yyyy年M月"),K65=TEXT(VALUE(K65),"yyyy/M")),TEXT(VALUE(K65),"yyyy年M月"),IF(OR(K65=TEXT(VALUE(K65),"yyyy年"),K65=TEXT(VALUE(K65),"yyyy")),TEXT(VALUE(K65),"yyyy年M月"),K65))),K65)),"不明","-"),"?","-"),"？","-"),"ー","-"),"―","-"),"‐","-"),"－","-")))</f>
        <v/>
      </c>
      <c r="AK80" s="77" t="str" cm="1">
        <f t="array" ref="AK80">IFERROR(IF(C65="","",SUBSTITUTE(SUBSTITUTE(_xlfn.LET(_xlpm.x,MID(DBCS(L65),_xlfn.SEQUENCE(LEN(DBCS(L65))),1),_xlfn.CONCAT(IF(EXACT(UPPER(_xlpm.x),LOWER(_xlpm.x))*ISERROR(VALUE(_xlpm.x))*EXACT(9504&lt;CODE(_xlpm.x),CODE(_xlpm.x)&lt;9591),_xlpm.x,ASC(_xlpm.x)))),"ｰ","ー"),"~","～")),"")</f>
        <v/>
      </c>
      <c r="AL80" s="77" t="str" cm="1">
        <f t="array" ref="AL80">IF(AC80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0" s="77" t="str" cm="1">
        <f t="array" ref="AM80">IF(AC80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0" s="77" t="str">
        <f>IF(AC80="","",IF(【分析依頼書】!$D$36&lt;&gt;"",【分析依頼書】!$D$36,"-"))</f>
        <v/>
      </c>
      <c r="AO80" s="77" t="s">
        <v>254</v>
      </c>
      <c r="AP80" s="77" t="str">
        <f>IF(AC80="","",IF(COUNTIF(【分析依頼書】!$A$42,"*Ｆ?????*")&gt;0,MID(【分析依頼書】!$A$42,FIND("Ｆ",【分析依頼書】!$A$42),6),""))</f>
        <v/>
      </c>
      <c r="AQ80" s="77" t="str">
        <f t="shared" si="9"/>
        <v/>
      </c>
      <c r="AR80" t="str">
        <f t="shared" si="10"/>
        <v/>
      </c>
    </row>
    <row r="81" spans="1:44" ht="45" customHeight="1">
      <c r="A81" s="109" t="s">
        <v>401</v>
      </c>
      <c r="B81" s="125"/>
      <c r="C81" s="152"/>
      <c r="D81" s="152"/>
      <c r="E81" s="152"/>
      <c r="F81" s="152"/>
      <c r="G81" s="152"/>
      <c r="H81" s="152"/>
      <c r="I81" s="152"/>
      <c r="J81" s="152"/>
      <c r="K81" s="130"/>
      <c r="L81" s="110"/>
      <c r="AA81" s="77" t="str">
        <f>IF(AC81="","",COUNT(AA$4:AA80)+1)</f>
        <v/>
      </c>
      <c r="AB81" s="77" t="str">
        <f>IF(AA81="","",IF(EXACT(COUNT(AA$4:AA80)+1,A66),"",IF(EXACT(A66-ROW(AB81)+4+COUNT(AA$4:AA80),AA81),"",A66)))</f>
        <v/>
      </c>
      <c r="AC81" s="77" t="str" cm="1">
        <f t="array" ref="AC81">IF(C66="","",SUBSTITUTE(SUBSTITUTE(_xlfn.LET(_xlpm.x,MID(DBCS(C66),_xlfn.SEQUENCE(LEN(DBCS(C66))),1),_xlfn.CONCAT(IF(EXACT(UPPER(_xlpm.x),LOWER(_xlpm.x))*ISERROR(VALUE(_xlpm.x))*EXACT(9504&lt;CODE(_xlpm.x),CODE(_xlpm.x)&lt;9591),_xlpm.x,ASC(_xlpm.x)))),"ｰ","ー"),"~","～"))</f>
        <v/>
      </c>
      <c r="AD81" s="117" t="str">
        <f t="shared" si="5"/>
        <v/>
      </c>
      <c r="AE81" s="77" t="str">
        <f t="shared" si="6"/>
        <v/>
      </c>
      <c r="AF81" s="77" t="str">
        <f t="shared" si="7"/>
        <v/>
      </c>
      <c r="AG81" s="77" t="str">
        <f t="shared" si="8"/>
        <v/>
      </c>
      <c r="AH81" s="115" t="str" cm="1">
        <f t="array" ref="AH81">IFERROR(IF(C66="","",SUBSTITUTE(SUBSTITUTE(_xlfn.LET(_xlpm.x,MID(DBCS(E66),_xlfn.SEQUENCE(LEN(DBCS(E66))),1),_xlfn.CONCAT(IF(EXACT(UPPER(_xlpm.x),LOWER(_xlpm.x))*ISERROR(VALUE(_xlpm.x))*EXACT(9504&lt;CODE(_xlpm.x),CODE(_xlpm.x)&lt;9591),_xlpm.x,ASC(_xlpm.x)))),"ｰ","ー"),"~","～")),"")</f>
        <v/>
      </c>
      <c r="AI81" s="77" t="str" cm="1">
        <f t="array" ref="AI81">IFERROR(IF(C66="","",SUBSTITUTE(SUBSTITUTE(_xlfn.LET(_xlpm.x,MID(DBCS(H66),_xlfn.SEQUENCE(LEN(DBCS(H66))),1),_xlfn.CONCAT(IF(EXACT(UPPER(_xlpm.x),LOWER(_xlpm.x))*ISERROR(VALUE(_xlpm.x))*EXACT(9504&lt;CODE(_xlpm.x),CODE(_xlpm.x)&lt;9591),_xlpm.x,ASC(_xlpm.x)))),"ｰ","ー"),"~","～")),"")</f>
        <v/>
      </c>
      <c r="AJ81" s="77" t="str" cm="1">
        <f t="array" aca="1" ref="AJ81" ca="1">IF(C66="","",ASC(SUBSTITUTE(SUBSTITUTE(SUBSTITUTE(SUBSTITUTE(SUBSTITUTE(SUBSTITUTE(SUBSTITUTE(IF(CELL("type",K66)="b","未記入",IFERROR(IF(OR(K66=TEXT(VALUE(K66),"yyyy年M月d日"),K66=TEXT(VALUE(K66),"yyyy/M/d")),TEXT(VALUE(K66),"yyyy年M月d日"),IF(OR(K66=TEXT(VALUE(K66),"yyyy年M月"),K66=TEXT(VALUE(K66),"yyyy/M")),TEXT(VALUE(K66),"yyyy年M月"),IF(OR(K66=TEXT(VALUE(K66),"yyyy年"),K66=TEXT(VALUE(K66),"yyyy")),TEXT(VALUE(K66),"yyyy年M月"),K66))),K66)),"不明","-"),"?","-"),"？","-"),"ー","-"),"―","-"),"‐","-"),"－","-")))</f>
        <v/>
      </c>
      <c r="AK81" s="77" t="str" cm="1">
        <f t="array" ref="AK81">IFERROR(IF(C66="","",SUBSTITUTE(SUBSTITUTE(_xlfn.LET(_xlpm.x,MID(DBCS(L66),_xlfn.SEQUENCE(LEN(DBCS(L66))),1),_xlfn.CONCAT(IF(EXACT(UPPER(_xlpm.x),LOWER(_xlpm.x))*ISERROR(VALUE(_xlpm.x))*EXACT(9504&lt;CODE(_xlpm.x),CODE(_xlpm.x)&lt;9591),_xlpm.x,ASC(_xlpm.x)))),"ｰ","ー"),"~","～")),"")</f>
        <v/>
      </c>
      <c r="AL81" s="77" t="str" cm="1">
        <f t="array" ref="AL81">IF(AC81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1" s="77" t="str" cm="1">
        <f t="array" ref="AM81">IF(AC81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1" s="77" t="str">
        <f>IF(AC81="","",IF(【分析依頼書】!$D$36&lt;&gt;"",【分析依頼書】!$D$36,"-"))</f>
        <v/>
      </c>
      <c r="AO81" s="77" t="s">
        <v>254</v>
      </c>
      <c r="AP81" s="77" t="str">
        <f>IF(AC81="","",IF(COUNTIF(【分析依頼書】!$A$42,"*Ｆ?????*")&gt;0,MID(【分析依頼書】!$A$42,FIND("Ｆ",【分析依頼書】!$A$42),6),""))</f>
        <v/>
      </c>
      <c r="AQ81" s="77" t="str">
        <f t="shared" si="9"/>
        <v/>
      </c>
      <c r="AR81" t="str">
        <f t="shared" si="10"/>
        <v/>
      </c>
    </row>
    <row r="82" spans="1:44" ht="45" customHeight="1">
      <c r="A82" s="109" t="s">
        <v>402</v>
      </c>
      <c r="B82" s="125"/>
      <c r="C82" s="152"/>
      <c r="D82" s="152"/>
      <c r="E82" s="152"/>
      <c r="F82" s="152"/>
      <c r="G82" s="152"/>
      <c r="H82" s="152"/>
      <c r="I82" s="152"/>
      <c r="J82" s="152"/>
      <c r="K82" s="130"/>
      <c r="L82" s="110"/>
      <c r="AA82" s="77" t="str">
        <f>IF(AC82="","",COUNT(AA$4:AA81)+1)</f>
        <v/>
      </c>
      <c r="AB82" s="77" t="str">
        <f>IF(AA82="","",IF(EXACT(COUNT(AA$4:AA81)+1,A67),"",IF(EXACT(A67-ROW(AB82)+4+COUNT(AA$4:AA81),AA82),"",A67)))</f>
        <v/>
      </c>
      <c r="AC82" s="77" t="str" cm="1">
        <f t="array" ref="AC82">IF(C67="","",SUBSTITUTE(SUBSTITUTE(_xlfn.LET(_xlpm.x,MID(DBCS(C67),_xlfn.SEQUENCE(LEN(DBCS(C67))),1),_xlfn.CONCAT(IF(EXACT(UPPER(_xlpm.x),LOWER(_xlpm.x))*ISERROR(VALUE(_xlpm.x))*EXACT(9504&lt;CODE(_xlpm.x),CODE(_xlpm.x)&lt;9591),_xlpm.x,ASC(_xlpm.x)))),"ｰ","ー"),"~","～"))</f>
        <v/>
      </c>
      <c r="AD82" s="117" t="str">
        <f t="shared" si="5"/>
        <v/>
      </c>
      <c r="AE82" s="77" t="str">
        <f t="shared" si="6"/>
        <v/>
      </c>
      <c r="AF82" s="77" t="str">
        <f t="shared" si="7"/>
        <v/>
      </c>
      <c r="AG82" s="77" t="str">
        <f t="shared" si="8"/>
        <v/>
      </c>
      <c r="AH82" s="115" t="str" cm="1">
        <f t="array" ref="AH82">IFERROR(IF(C67="","",SUBSTITUTE(SUBSTITUTE(_xlfn.LET(_xlpm.x,MID(DBCS(E67),_xlfn.SEQUENCE(LEN(DBCS(E67))),1),_xlfn.CONCAT(IF(EXACT(UPPER(_xlpm.x),LOWER(_xlpm.x))*ISERROR(VALUE(_xlpm.x))*EXACT(9504&lt;CODE(_xlpm.x),CODE(_xlpm.x)&lt;9591),_xlpm.x,ASC(_xlpm.x)))),"ｰ","ー"),"~","～")),"")</f>
        <v/>
      </c>
      <c r="AI82" s="77" t="str" cm="1">
        <f t="array" ref="AI82">IFERROR(IF(C67="","",SUBSTITUTE(SUBSTITUTE(_xlfn.LET(_xlpm.x,MID(DBCS(H67),_xlfn.SEQUENCE(LEN(DBCS(H67))),1),_xlfn.CONCAT(IF(EXACT(UPPER(_xlpm.x),LOWER(_xlpm.x))*ISERROR(VALUE(_xlpm.x))*EXACT(9504&lt;CODE(_xlpm.x),CODE(_xlpm.x)&lt;9591),_xlpm.x,ASC(_xlpm.x)))),"ｰ","ー"),"~","～")),"")</f>
        <v/>
      </c>
      <c r="AJ82" s="77" t="str" cm="1">
        <f t="array" aca="1" ref="AJ82" ca="1">IF(C67="","",ASC(SUBSTITUTE(SUBSTITUTE(SUBSTITUTE(SUBSTITUTE(SUBSTITUTE(SUBSTITUTE(SUBSTITUTE(IF(CELL("type",K67)="b","未記入",IFERROR(IF(OR(K67=TEXT(VALUE(K67),"yyyy年M月d日"),K67=TEXT(VALUE(K67),"yyyy/M/d")),TEXT(VALUE(K67),"yyyy年M月d日"),IF(OR(K67=TEXT(VALUE(K67),"yyyy年M月"),K67=TEXT(VALUE(K67),"yyyy/M")),TEXT(VALUE(K67),"yyyy年M月"),IF(OR(K67=TEXT(VALUE(K67),"yyyy年"),K67=TEXT(VALUE(K67),"yyyy")),TEXT(VALUE(K67),"yyyy年M月"),K67))),K67)),"不明","-"),"?","-"),"？","-"),"ー","-"),"―","-"),"‐","-"),"－","-")))</f>
        <v/>
      </c>
      <c r="AK82" s="77" t="str" cm="1">
        <f t="array" ref="AK82">IFERROR(IF(C67="","",SUBSTITUTE(SUBSTITUTE(_xlfn.LET(_xlpm.x,MID(DBCS(L67),_xlfn.SEQUENCE(LEN(DBCS(L67))),1),_xlfn.CONCAT(IF(EXACT(UPPER(_xlpm.x),LOWER(_xlpm.x))*ISERROR(VALUE(_xlpm.x))*EXACT(9504&lt;CODE(_xlpm.x),CODE(_xlpm.x)&lt;9591),_xlpm.x,ASC(_xlpm.x)))),"ｰ","ー"),"~","～")),"")</f>
        <v/>
      </c>
      <c r="AL82" s="77" t="str" cm="1">
        <f t="array" ref="AL82">IF(AC82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2" s="77" t="str" cm="1">
        <f t="array" ref="AM82">IF(AC82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2" s="77" t="str">
        <f>IF(AC82="","",IF(【分析依頼書】!$D$36&lt;&gt;"",【分析依頼書】!$D$36,"-"))</f>
        <v/>
      </c>
      <c r="AO82" s="77" t="s">
        <v>254</v>
      </c>
      <c r="AP82" s="77" t="str">
        <f>IF(AC82="","",IF(COUNTIF(【分析依頼書】!$A$42,"*Ｆ?????*")&gt;0,MID(【分析依頼書】!$A$42,FIND("Ｆ",【分析依頼書】!$A$42),6),""))</f>
        <v/>
      </c>
      <c r="AQ82" s="77" t="str">
        <f t="shared" si="9"/>
        <v/>
      </c>
      <c r="AR82" t="str">
        <f t="shared" si="10"/>
        <v/>
      </c>
    </row>
    <row r="83" spans="1:44" ht="45" customHeight="1">
      <c r="A83" s="109" t="s">
        <v>403</v>
      </c>
      <c r="B83" s="125"/>
      <c r="C83" s="152"/>
      <c r="D83" s="152"/>
      <c r="E83" s="152"/>
      <c r="F83" s="152"/>
      <c r="G83" s="152"/>
      <c r="H83" s="152"/>
      <c r="I83" s="152"/>
      <c r="J83" s="152"/>
      <c r="K83" s="130"/>
      <c r="L83" s="110"/>
      <c r="AA83" s="77" t="str">
        <f>IF(AC83="","",COUNT(AA$4:AA82)+1)</f>
        <v/>
      </c>
      <c r="AB83" s="77" t="str">
        <f>IF(AA83="","",IF(EXACT(COUNT(AA$4:AA82)+1,A68),"",IF(EXACT(A68-ROW(AB83)+4+COUNT(AA$4:AA82),AA83),"",A68)))</f>
        <v/>
      </c>
      <c r="AC83" s="77" t="str" cm="1">
        <f t="array" ref="AC83">IF(C68="","",SUBSTITUTE(SUBSTITUTE(_xlfn.LET(_xlpm.x,MID(DBCS(C68),_xlfn.SEQUENCE(LEN(DBCS(C68))),1),_xlfn.CONCAT(IF(EXACT(UPPER(_xlpm.x),LOWER(_xlpm.x))*ISERROR(VALUE(_xlpm.x))*EXACT(9504&lt;CODE(_xlpm.x),CODE(_xlpm.x)&lt;9591),_xlpm.x,ASC(_xlpm.x)))),"ｰ","ー"),"~","～"))</f>
        <v/>
      </c>
      <c r="AD83" s="117" t="str">
        <f t="shared" si="5"/>
        <v/>
      </c>
      <c r="AE83" s="77" t="str">
        <f t="shared" si="6"/>
        <v/>
      </c>
      <c r="AF83" s="77" t="str">
        <f t="shared" si="7"/>
        <v/>
      </c>
      <c r="AG83" s="77" t="str">
        <f t="shared" si="8"/>
        <v/>
      </c>
      <c r="AH83" s="115" t="str" cm="1">
        <f t="array" ref="AH83">IFERROR(IF(C68="","",SUBSTITUTE(SUBSTITUTE(_xlfn.LET(_xlpm.x,MID(DBCS(E68),_xlfn.SEQUENCE(LEN(DBCS(E68))),1),_xlfn.CONCAT(IF(EXACT(UPPER(_xlpm.x),LOWER(_xlpm.x))*ISERROR(VALUE(_xlpm.x))*EXACT(9504&lt;CODE(_xlpm.x),CODE(_xlpm.x)&lt;9591),_xlpm.x,ASC(_xlpm.x)))),"ｰ","ー"),"~","～")),"")</f>
        <v/>
      </c>
      <c r="AI83" s="77" t="str" cm="1">
        <f t="array" ref="AI83">IFERROR(IF(C68="","",SUBSTITUTE(SUBSTITUTE(_xlfn.LET(_xlpm.x,MID(DBCS(H68),_xlfn.SEQUENCE(LEN(DBCS(H68))),1),_xlfn.CONCAT(IF(EXACT(UPPER(_xlpm.x),LOWER(_xlpm.x))*ISERROR(VALUE(_xlpm.x))*EXACT(9504&lt;CODE(_xlpm.x),CODE(_xlpm.x)&lt;9591),_xlpm.x,ASC(_xlpm.x)))),"ｰ","ー"),"~","～")),"")</f>
        <v/>
      </c>
      <c r="AJ83" s="77" t="str" cm="1">
        <f t="array" aca="1" ref="AJ83" ca="1">IF(C68="","",ASC(SUBSTITUTE(SUBSTITUTE(SUBSTITUTE(SUBSTITUTE(SUBSTITUTE(SUBSTITUTE(SUBSTITUTE(IF(CELL("type",K68)="b","未記入",IFERROR(IF(OR(K68=TEXT(VALUE(K68),"yyyy年M月d日"),K68=TEXT(VALUE(K68),"yyyy/M/d")),TEXT(VALUE(K68),"yyyy年M月d日"),IF(OR(K68=TEXT(VALUE(K68),"yyyy年M月"),K68=TEXT(VALUE(K68),"yyyy/M")),TEXT(VALUE(K68),"yyyy年M月"),IF(OR(K68=TEXT(VALUE(K68),"yyyy年"),K68=TEXT(VALUE(K68),"yyyy")),TEXT(VALUE(K68),"yyyy年M月"),K68))),K68)),"不明","-"),"?","-"),"？","-"),"ー","-"),"―","-"),"‐","-"),"－","-")))</f>
        <v/>
      </c>
      <c r="AK83" s="77" t="str" cm="1">
        <f t="array" ref="AK83">IFERROR(IF(C68="","",SUBSTITUTE(SUBSTITUTE(_xlfn.LET(_xlpm.x,MID(DBCS(L68),_xlfn.SEQUENCE(LEN(DBCS(L68))),1),_xlfn.CONCAT(IF(EXACT(UPPER(_xlpm.x),LOWER(_xlpm.x))*ISERROR(VALUE(_xlpm.x))*EXACT(9504&lt;CODE(_xlpm.x),CODE(_xlpm.x)&lt;9591),_xlpm.x,ASC(_xlpm.x)))),"ｰ","ー"),"~","～")),"")</f>
        <v/>
      </c>
      <c r="AL83" s="77" t="str" cm="1">
        <f t="array" ref="AL83">IF(AC83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3" s="77" t="str" cm="1">
        <f t="array" ref="AM83">IF(AC83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3" s="77" t="str">
        <f>IF(AC83="","",IF(【分析依頼書】!$D$36&lt;&gt;"",【分析依頼書】!$D$36,"-"))</f>
        <v/>
      </c>
      <c r="AO83" s="77" t="s">
        <v>254</v>
      </c>
      <c r="AP83" s="77" t="str">
        <f>IF(AC83="","",IF(COUNTIF(【分析依頼書】!$A$42,"*Ｆ?????*")&gt;0,MID(【分析依頼書】!$A$42,FIND("Ｆ",【分析依頼書】!$A$42),6),""))</f>
        <v/>
      </c>
      <c r="AQ83" s="77" t="str">
        <f t="shared" si="9"/>
        <v/>
      </c>
      <c r="AR83" t="str">
        <f t="shared" si="10"/>
        <v/>
      </c>
    </row>
    <row r="84" spans="1:44" ht="45" customHeight="1">
      <c r="A84" s="109" t="s">
        <v>404</v>
      </c>
      <c r="B84" s="125"/>
      <c r="C84" s="152"/>
      <c r="D84" s="152"/>
      <c r="E84" s="152"/>
      <c r="F84" s="152"/>
      <c r="G84" s="152"/>
      <c r="H84" s="152"/>
      <c r="I84" s="152"/>
      <c r="J84" s="152"/>
      <c r="K84" s="130"/>
      <c r="L84" s="110"/>
      <c r="AA84" s="77" t="str">
        <f>IF(AC84="","",COUNT(AA$4:AA83)+1)</f>
        <v/>
      </c>
      <c r="AB84" s="77" t="str">
        <f>IF(AA84="","",IF(EXACT(COUNT(AA$4:AA83)+1,A69),"",IF(EXACT(A69-ROW(AB84)+4+COUNT(AA$4:AA83),AA84),"",A69)))</f>
        <v/>
      </c>
      <c r="AC84" s="77" t="str" cm="1">
        <f t="array" ref="AC84">IF(C69="","",SUBSTITUTE(SUBSTITUTE(_xlfn.LET(_xlpm.x,MID(DBCS(C69),_xlfn.SEQUENCE(LEN(DBCS(C69))),1),_xlfn.CONCAT(IF(EXACT(UPPER(_xlpm.x),LOWER(_xlpm.x))*ISERROR(VALUE(_xlpm.x))*EXACT(9504&lt;CODE(_xlpm.x),CODE(_xlpm.x)&lt;9591),_xlpm.x,ASC(_xlpm.x)))),"ｰ","ー"),"~","～"))</f>
        <v/>
      </c>
      <c r="AD84" s="117" t="str">
        <f t="shared" ref="AD84:AD103" si="11">IF(AC84="","",IF(B69="","",B69))</f>
        <v/>
      </c>
      <c r="AE84" s="77" t="str">
        <f t="shared" si="6"/>
        <v/>
      </c>
      <c r="AF84" s="77" t="str">
        <f t="shared" si="7"/>
        <v/>
      </c>
      <c r="AG84" s="77" t="str">
        <f t="shared" si="8"/>
        <v/>
      </c>
      <c r="AH84" s="115" t="str" cm="1">
        <f t="array" ref="AH84">IFERROR(IF(C69="","",SUBSTITUTE(SUBSTITUTE(_xlfn.LET(_xlpm.x,MID(DBCS(E69),_xlfn.SEQUENCE(LEN(DBCS(E69))),1),_xlfn.CONCAT(IF(EXACT(UPPER(_xlpm.x),LOWER(_xlpm.x))*ISERROR(VALUE(_xlpm.x))*EXACT(9504&lt;CODE(_xlpm.x),CODE(_xlpm.x)&lt;9591),_xlpm.x,ASC(_xlpm.x)))),"ｰ","ー"),"~","～")),"")</f>
        <v/>
      </c>
      <c r="AI84" s="77" t="str" cm="1">
        <f t="array" ref="AI84">IFERROR(IF(C69="","",SUBSTITUTE(SUBSTITUTE(_xlfn.LET(_xlpm.x,MID(DBCS(H69),_xlfn.SEQUENCE(LEN(DBCS(H69))),1),_xlfn.CONCAT(IF(EXACT(UPPER(_xlpm.x),LOWER(_xlpm.x))*ISERROR(VALUE(_xlpm.x))*EXACT(9504&lt;CODE(_xlpm.x),CODE(_xlpm.x)&lt;9591),_xlpm.x,ASC(_xlpm.x)))),"ｰ","ー"),"~","～")),"")</f>
        <v/>
      </c>
      <c r="AJ84" s="77" t="str" cm="1">
        <f t="array" aca="1" ref="AJ84" ca="1">IF(C69="","",ASC(SUBSTITUTE(SUBSTITUTE(SUBSTITUTE(SUBSTITUTE(SUBSTITUTE(SUBSTITUTE(SUBSTITUTE(IF(CELL("type",K69)="b","未記入",IFERROR(IF(OR(K69=TEXT(VALUE(K69),"yyyy年M月d日"),K69=TEXT(VALUE(K69),"yyyy/M/d")),TEXT(VALUE(K69),"yyyy年M月d日"),IF(OR(K69=TEXT(VALUE(K69),"yyyy年M月"),K69=TEXT(VALUE(K69),"yyyy/M")),TEXT(VALUE(K69),"yyyy年M月"),IF(OR(K69=TEXT(VALUE(K69),"yyyy年"),K69=TEXT(VALUE(K69),"yyyy")),TEXT(VALUE(K69),"yyyy年M月"),K69))),K69)),"不明","-"),"?","-"),"？","-"),"ー","-"),"―","-"),"‐","-"),"－","-")))</f>
        <v/>
      </c>
      <c r="AK84" s="77" t="str" cm="1">
        <f t="array" ref="AK84">IFERROR(IF(C69="","",SUBSTITUTE(SUBSTITUTE(_xlfn.LET(_xlpm.x,MID(DBCS(L69),_xlfn.SEQUENCE(LEN(DBCS(L69))),1),_xlfn.CONCAT(IF(EXACT(UPPER(_xlpm.x),LOWER(_xlpm.x))*ISERROR(VALUE(_xlpm.x))*EXACT(9504&lt;CODE(_xlpm.x),CODE(_xlpm.x)&lt;9591),_xlpm.x,ASC(_xlpm.x)))),"ｰ","ー"),"~","～")),"")</f>
        <v/>
      </c>
      <c r="AL84" s="77" t="str" cm="1">
        <f t="array" ref="AL84">IF(AC84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4" s="77" t="str" cm="1">
        <f t="array" ref="AM84">IF(AC84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4" s="77" t="str">
        <f>IF(AC84="","",IF(【分析依頼書】!$D$36&lt;&gt;"",【分析依頼書】!$D$36,"-"))</f>
        <v/>
      </c>
      <c r="AO84" s="77" t="s">
        <v>254</v>
      </c>
      <c r="AP84" s="77" t="str">
        <f>IF(AC84="","",IF(COUNTIF(【分析依頼書】!$A$42,"*Ｆ?????*")&gt;0,MID(【分析依頼書】!$A$42,FIND("Ｆ",【分析依頼書】!$A$42),6),""))</f>
        <v/>
      </c>
      <c r="AQ84" s="77" t="str">
        <f t="shared" si="9"/>
        <v/>
      </c>
      <c r="AR84" t="str">
        <f t="shared" si="10"/>
        <v/>
      </c>
    </row>
    <row r="85" spans="1:44" ht="45" customHeight="1">
      <c r="A85" s="109" t="s">
        <v>405</v>
      </c>
      <c r="B85" s="125"/>
      <c r="C85" s="152"/>
      <c r="D85" s="152"/>
      <c r="E85" s="149"/>
      <c r="F85" s="149"/>
      <c r="G85" s="149"/>
      <c r="H85" s="149"/>
      <c r="I85" s="149"/>
      <c r="J85" s="149"/>
      <c r="K85" s="130"/>
      <c r="L85" s="110"/>
      <c r="AA85" s="77" t="str">
        <f>IF(AC85="","",COUNT(AA$4:AA84)+1)</f>
        <v/>
      </c>
      <c r="AB85" s="77" t="str">
        <f>IF(AA85="","",IF(EXACT(COUNT(AA$4:AA84)+1,A70),"",IF(EXACT(A70-ROW(AB85)+4+COUNT(AA$4:AA84),AA85),"",A70)))</f>
        <v/>
      </c>
      <c r="AC85" s="77" t="str" cm="1">
        <f t="array" ref="AC85">IF(C70="","",SUBSTITUTE(SUBSTITUTE(_xlfn.LET(_xlpm.x,MID(DBCS(C70),_xlfn.SEQUENCE(LEN(DBCS(C70))),1),_xlfn.CONCAT(IF(EXACT(UPPER(_xlpm.x),LOWER(_xlpm.x))*ISERROR(VALUE(_xlpm.x))*EXACT(9504&lt;CODE(_xlpm.x),CODE(_xlpm.x)&lt;9591),_xlpm.x,ASC(_xlpm.x)))),"ｰ","ー"),"~","～"))</f>
        <v/>
      </c>
      <c r="AD85" s="117" t="str">
        <f t="shared" si="11"/>
        <v/>
      </c>
      <c r="AE85" s="77" t="str">
        <f t="shared" si="6"/>
        <v/>
      </c>
      <c r="AF85" s="77" t="str">
        <f t="shared" si="7"/>
        <v/>
      </c>
      <c r="AG85" s="77" t="str">
        <f t="shared" si="8"/>
        <v/>
      </c>
      <c r="AH85" s="115" t="str" cm="1">
        <f t="array" ref="AH85">IFERROR(IF(C70="","",SUBSTITUTE(SUBSTITUTE(_xlfn.LET(_xlpm.x,MID(DBCS(E70),_xlfn.SEQUENCE(LEN(DBCS(E70))),1),_xlfn.CONCAT(IF(EXACT(UPPER(_xlpm.x),LOWER(_xlpm.x))*ISERROR(VALUE(_xlpm.x))*EXACT(9504&lt;CODE(_xlpm.x),CODE(_xlpm.x)&lt;9591),_xlpm.x,ASC(_xlpm.x)))),"ｰ","ー"),"~","～")),"")</f>
        <v/>
      </c>
      <c r="AI85" s="77" t="str" cm="1">
        <f t="array" ref="AI85">IFERROR(IF(C70="","",SUBSTITUTE(SUBSTITUTE(_xlfn.LET(_xlpm.x,MID(DBCS(H70),_xlfn.SEQUENCE(LEN(DBCS(H70))),1),_xlfn.CONCAT(IF(EXACT(UPPER(_xlpm.x),LOWER(_xlpm.x))*ISERROR(VALUE(_xlpm.x))*EXACT(9504&lt;CODE(_xlpm.x),CODE(_xlpm.x)&lt;9591),_xlpm.x,ASC(_xlpm.x)))),"ｰ","ー"),"~","～")),"")</f>
        <v/>
      </c>
      <c r="AJ85" s="77" t="str" cm="1">
        <f t="array" aca="1" ref="AJ85" ca="1">IF(C70="","",ASC(SUBSTITUTE(SUBSTITUTE(SUBSTITUTE(SUBSTITUTE(SUBSTITUTE(SUBSTITUTE(SUBSTITUTE(IF(CELL("type",K70)="b","未記入",IFERROR(IF(OR(K70=TEXT(VALUE(K70),"yyyy年M月d日"),K70=TEXT(VALUE(K70),"yyyy/M/d")),TEXT(VALUE(K70),"yyyy年M月d日"),IF(OR(K70=TEXT(VALUE(K70),"yyyy年M月"),K70=TEXT(VALUE(K70),"yyyy/M")),TEXT(VALUE(K70),"yyyy年M月"),IF(OR(K70=TEXT(VALUE(K70),"yyyy年"),K70=TEXT(VALUE(K70),"yyyy")),TEXT(VALUE(K70),"yyyy年M月"),K70))),K70)),"不明","-"),"?","-"),"？","-"),"ー","-"),"―","-"),"‐","-"),"－","-")))</f>
        <v/>
      </c>
      <c r="AK85" s="77" t="str" cm="1">
        <f t="array" ref="AK85">IFERROR(IF(C70="","",SUBSTITUTE(SUBSTITUTE(_xlfn.LET(_xlpm.x,MID(DBCS(L70),_xlfn.SEQUENCE(LEN(DBCS(L70))),1),_xlfn.CONCAT(IF(EXACT(UPPER(_xlpm.x),LOWER(_xlpm.x))*ISERROR(VALUE(_xlpm.x))*EXACT(9504&lt;CODE(_xlpm.x),CODE(_xlpm.x)&lt;9591),_xlpm.x,ASC(_xlpm.x)))),"ｰ","ー"),"~","～")),"")</f>
        <v/>
      </c>
      <c r="AL85" s="77" t="str" cm="1">
        <f t="array" ref="AL85">IF(AC85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5" s="77" t="str" cm="1">
        <f t="array" ref="AM85">IF(AC85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5" s="77" t="str">
        <f>IF(AC85="","",IF(【分析依頼書】!$D$36&lt;&gt;"",【分析依頼書】!$D$36,"-"))</f>
        <v/>
      </c>
      <c r="AO85" s="77" t="s">
        <v>254</v>
      </c>
      <c r="AP85" s="77" t="str">
        <f>IF(AC85="","",IF(COUNTIF(【分析依頼書】!$A$42,"*Ｆ?????*")&gt;0,MID(【分析依頼書】!$A$42,FIND("Ｆ",【分析依頼書】!$A$42),6),""))</f>
        <v/>
      </c>
      <c r="AQ85" s="77" t="str">
        <f t="shared" si="9"/>
        <v/>
      </c>
      <c r="AR85" t="str">
        <f t="shared" si="10"/>
        <v/>
      </c>
    </row>
    <row r="86" spans="1:44" ht="45" customHeight="1">
      <c r="A86" s="109" t="s">
        <v>406</v>
      </c>
      <c r="B86" s="125"/>
      <c r="C86" s="152"/>
      <c r="D86" s="152"/>
      <c r="E86" s="152"/>
      <c r="F86" s="152"/>
      <c r="G86" s="152"/>
      <c r="H86" s="152"/>
      <c r="I86" s="152"/>
      <c r="J86" s="152"/>
      <c r="K86" s="130"/>
      <c r="L86" s="110"/>
      <c r="AA86" s="77" t="str">
        <f>IF(AC86="","",COUNT(AA$4:AA85)+1)</f>
        <v/>
      </c>
      <c r="AB86" s="77" t="str">
        <f>IF(AA86="","",IF(EXACT(COUNT(AA$4:AA85)+1,A71),"",IF(EXACT(A71-ROW(AB86)+4+COUNT(AA$4:AA85),AA86),"",A71)))</f>
        <v/>
      </c>
      <c r="AC86" s="77" t="str" cm="1">
        <f t="array" ref="AC86">IF(C71="","",SUBSTITUTE(SUBSTITUTE(_xlfn.LET(_xlpm.x,MID(DBCS(C71),_xlfn.SEQUENCE(LEN(DBCS(C71))),1),_xlfn.CONCAT(IF(EXACT(UPPER(_xlpm.x),LOWER(_xlpm.x))*ISERROR(VALUE(_xlpm.x))*EXACT(9504&lt;CODE(_xlpm.x),CODE(_xlpm.x)&lt;9591),_xlpm.x,ASC(_xlpm.x)))),"ｰ","ー"),"~","～"))</f>
        <v/>
      </c>
      <c r="AD86" s="117" t="str">
        <f t="shared" si="11"/>
        <v/>
      </c>
      <c r="AE86" s="77" t="str">
        <f t="shared" si="6"/>
        <v/>
      </c>
      <c r="AF86" s="77" t="str">
        <f t="shared" si="7"/>
        <v/>
      </c>
      <c r="AG86" s="77" t="str">
        <f t="shared" si="8"/>
        <v/>
      </c>
      <c r="AH86" s="115" t="str" cm="1">
        <f t="array" ref="AH86">IFERROR(IF(C71="","",SUBSTITUTE(SUBSTITUTE(_xlfn.LET(_xlpm.x,MID(DBCS(E71),_xlfn.SEQUENCE(LEN(DBCS(E71))),1),_xlfn.CONCAT(IF(EXACT(UPPER(_xlpm.x),LOWER(_xlpm.x))*ISERROR(VALUE(_xlpm.x))*EXACT(9504&lt;CODE(_xlpm.x),CODE(_xlpm.x)&lt;9591),_xlpm.x,ASC(_xlpm.x)))),"ｰ","ー"),"~","～")),"")</f>
        <v/>
      </c>
      <c r="AI86" s="77" t="str" cm="1">
        <f t="array" ref="AI86">IFERROR(IF(C71="","",SUBSTITUTE(SUBSTITUTE(_xlfn.LET(_xlpm.x,MID(DBCS(H71),_xlfn.SEQUENCE(LEN(DBCS(H71))),1),_xlfn.CONCAT(IF(EXACT(UPPER(_xlpm.x),LOWER(_xlpm.x))*ISERROR(VALUE(_xlpm.x))*EXACT(9504&lt;CODE(_xlpm.x),CODE(_xlpm.x)&lt;9591),_xlpm.x,ASC(_xlpm.x)))),"ｰ","ー"),"~","～")),"")</f>
        <v/>
      </c>
      <c r="AJ86" s="77" t="str" cm="1">
        <f t="array" aca="1" ref="AJ86" ca="1">IF(C71="","",ASC(SUBSTITUTE(SUBSTITUTE(SUBSTITUTE(SUBSTITUTE(SUBSTITUTE(SUBSTITUTE(SUBSTITUTE(IF(CELL("type",K71)="b","未記入",IFERROR(IF(OR(K71=TEXT(VALUE(K71),"yyyy年M月d日"),K71=TEXT(VALUE(K71),"yyyy/M/d")),TEXT(VALUE(K71),"yyyy年M月d日"),IF(OR(K71=TEXT(VALUE(K71),"yyyy年M月"),K71=TEXT(VALUE(K71),"yyyy/M")),TEXT(VALUE(K71),"yyyy年M月"),IF(OR(K71=TEXT(VALUE(K71),"yyyy年"),K71=TEXT(VALUE(K71),"yyyy")),TEXT(VALUE(K71),"yyyy年M月"),K71))),K71)),"不明","-"),"?","-"),"？","-"),"ー","-"),"―","-"),"‐","-"),"－","-")))</f>
        <v/>
      </c>
      <c r="AK86" s="77" t="str" cm="1">
        <f t="array" ref="AK86">IFERROR(IF(C71="","",SUBSTITUTE(SUBSTITUTE(_xlfn.LET(_xlpm.x,MID(DBCS(L71),_xlfn.SEQUENCE(LEN(DBCS(L71))),1),_xlfn.CONCAT(IF(EXACT(UPPER(_xlpm.x),LOWER(_xlpm.x))*ISERROR(VALUE(_xlpm.x))*EXACT(9504&lt;CODE(_xlpm.x),CODE(_xlpm.x)&lt;9591),_xlpm.x,ASC(_xlpm.x)))),"ｰ","ー"),"~","～")),"")</f>
        <v/>
      </c>
      <c r="AL86" s="77" t="str" cm="1">
        <f t="array" ref="AL86">IF(AC86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6" s="77" t="str" cm="1">
        <f t="array" ref="AM86">IF(AC86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6" s="77" t="str">
        <f>IF(AC86="","",IF(【分析依頼書】!$D$36&lt;&gt;"",【分析依頼書】!$D$36,"-"))</f>
        <v/>
      </c>
      <c r="AO86" s="77" t="s">
        <v>254</v>
      </c>
      <c r="AP86" s="77" t="str">
        <f>IF(AC86="","",IF(COUNTIF(【分析依頼書】!$A$42,"*Ｆ?????*")&gt;0,MID(【分析依頼書】!$A$42,FIND("Ｆ",【分析依頼書】!$A$42),6),""))</f>
        <v/>
      </c>
      <c r="AQ86" s="77" t="str">
        <f t="shared" si="9"/>
        <v/>
      </c>
      <c r="AR86" t="str">
        <f t="shared" si="10"/>
        <v/>
      </c>
    </row>
    <row r="87" spans="1:44" ht="45" customHeight="1">
      <c r="A87" s="109" t="s">
        <v>407</v>
      </c>
      <c r="B87" s="125"/>
      <c r="C87" s="152"/>
      <c r="D87" s="152"/>
      <c r="E87" s="152"/>
      <c r="F87" s="152"/>
      <c r="G87" s="152"/>
      <c r="H87" s="152"/>
      <c r="I87" s="152"/>
      <c r="J87" s="152"/>
      <c r="K87" s="130"/>
      <c r="L87" s="110"/>
      <c r="AA87" s="77" t="str">
        <f>IF(AC87="","",COUNT(AA$4:AA86)+1)</f>
        <v/>
      </c>
      <c r="AB87" s="77" t="str">
        <f>IF(AA87="","",IF(EXACT(COUNT(AA$4:AA86)+1,A72),"",IF(EXACT(A72-ROW(AB87)+4+COUNT(AA$4:AA86),AA87),"",A72)))</f>
        <v/>
      </c>
      <c r="AC87" s="77" t="str" cm="1">
        <f t="array" ref="AC87">IF(C72="","",SUBSTITUTE(SUBSTITUTE(_xlfn.LET(_xlpm.x,MID(DBCS(C72),_xlfn.SEQUENCE(LEN(DBCS(C72))),1),_xlfn.CONCAT(IF(EXACT(UPPER(_xlpm.x),LOWER(_xlpm.x))*ISERROR(VALUE(_xlpm.x))*EXACT(9504&lt;CODE(_xlpm.x),CODE(_xlpm.x)&lt;9591),_xlpm.x,ASC(_xlpm.x)))),"ｰ","ー"),"~","～"))</f>
        <v/>
      </c>
      <c r="AD87" s="117" t="str">
        <f t="shared" si="11"/>
        <v/>
      </c>
      <c r="AE87" s="77" t="str">
        <f t="shared" si="6"/>
        <v/>
      </c>
      <c r="AF87" s="77" t="str">
        <f t="shared" si="7"/>
        <v/>
      </c>
      <c r="AG87" s="77" t="str">
        <f t="shared" si="8"/>
        <v/>
      </c>
      <c r="AH87" s="115" t="str" cm="1">
        <f t="array" ref="AH87">IFERROR(IF(C72="","",SUBSTITUTE(SUBSTITUTE(_xlfn.LET(_xlpm.x,MID(DBCS(E72),_xlfn.SEQUENCE(LEN(DBCS(E72))),1),_xlfn.CONCAT(IF(EXACT(UPPER(_xlpm.x),LOWER(_xlpm.x))*ISERROR(VALUE(_xlpm.x))*EXACT(9504&lt;CODE(_xlpm.x),CODE(_xlpm.x)&lt;9591),_xlpm.x,ASC(_xlpm.x)))),"ｰ","ー"),"~","～")),"")</f>
        <v/>
      </c>
      <c r="AI87" s="77" t="str" cm="1">
        <f t="array" ref="AI87">IFERROR(IF(C72="","",SUBSTITUTE(SUBSTITUTE(_xlfn.LET(_xlpm.x,MID(DBCS(H72),_xlfn.SEQUENCE(LEN(DBCS(H72))),1),_xlfn.CONCAT(IF(EXACT(UPPER(_xlpm.x),LOWER(_xlpm.x))*ISERROR(VALUE(_xlpm.x))*EXACT(9504&lt;CODE(_xlpm.x),CODE(_xlpm.x)&lt;9591),_xlpm.x,ASC(_xlpm.x)))),"ｰ","ー"),"~","～")),"")</f>
        <v/>
      </c>
      <c r="AJ87" s="77" t="str" cm="1">
        <f t="array" aca="1" ref="AJ87" ca="1">IF(C72="","",ASC(SUBSTITUTE(SUBSTITUTE(SUBSTITUTE(SUBSTITUTE(SUBSTITUTE(SUBSTITUTE(SUBSTITUTE(IF(CELL("type",K72)="b","未記入",IFERROR(IF(OR(K72=TEXT(VALUE(K72),"yyyy年M月d日"),K72=TEXT(VALUE(K72),"yyyy/M/d")),TEXT(VALUE(K72),"yyyy年M月d日"),IF(OR(K72=TEXT(VALUE(K72),"yyyy年M月"),K72=TEXT(VALUE(K72),"yyyy/M")),TEXT(VALUE(K72),"yyyy年M月"),IF(OR(K72=TEXT(VALUE(K72),"yyyy年"),K72=TEXT(VALUE(K72),"yyyy")),TEXT(VALUE(K72),"yyyy年M月"),K72))),K72)),"不明","-"),"?","-"),"？","-"),"ー","-"),"―","-"),"‐","-"),"－","-")))</f>
        <v/>
      </c>
      <c r="AK87" s="77" t="str" cm="1">
        <f t="array" ref="AK87">IFERROR(IF(C72="","",SUBSTITUTE(SUBSTITUTE(_xlfn.LET(_xlpm.x,MID(DBCS(L72),_xlfn.SEQUENCE(LEN(DBCS(L72))),1),_xlfn.CONCAT(IF(EXACT(UPPER(_xlpm.x),LOWER(_xlpm.x))*ISERROR(VALUE(_xlpm.x))*EXACT(9504&lt;CODE(_xlpm.x),CODE(_xlpm.x)&lt;9591),_xlpm.x,ASC(_xlpm.x)))),"ｰ","ー"),"~","～")),"")</f>
        <v/>
      </c>
      <c r="AL87" s="77" t="str" cm="1">
        <f t="array" ref="AL87">IF(AC87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7" s="77" t="str" cm="1">
        <f t="array" ref="AM87">IF(AC87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7" s="77" t="str">
        <f>IF(AC87="","",IF(【分析依頼書】!$D$36&lt;&gt;"",【分析依頼書】!$D$36,"-"))</f>
        <v/>
      </c>
      <c r="AO87" s="77" t="s">
        <v>254</v>
      </c>
      <c r="AP87" s="77" t="str">
        <f>IF(AC87="","",IF(COUNTIF(【分析依頼書】!$A$42,"*Ｆ?????*")&gt;0,MID(【分析依頼書】!$A$42,FIND("Ｆ",【分析依頼書】!$A$42),6),""))</f>
        <v/>
      </c>
      <c r="AQ87" s="77" t="str">
        <f t="shared" si="9"/>
        <v/>
      </c>
      <c r="AR87" t="str">
        <f t="shared" si="10"/>
        <v/>
      </c>
    </row>
    <row r="88" spans="1:44" ht="45" customHeight="1" thickBot="1">
      <c r="A88" s="111" t="s">
        <v>408</v>
      </c>
      <c r="B88" s="126"/>
      <c r="C88" s="140"/>
      <c r="D88" s="140"/>
      <c r="E88" s="140"/>
      <c r="F88" s="140"/>
      <c r="G88" s="140"/>
      <c r="H88" s="140"/>
      <c r="I88" s="140"/>
      <c r="J88" s="140"/>
      <c r="K88" s="131"/>
      <c r="L88" s="112"/>
      <c r="AA88" s="77" t="str">
        <f>IF(AC88="","",COUNT(AA$4:AA87)+1)</f>
        <v/>
      </c>
      <c r="AB88" s="77" t="str">
        <f>IF(AA88="","",IF(EXACT(COUNT(AA$4:AA87)+1,A73),"",IF(EXACT(A73-ROW(AB88)+4+COUNT(AA$4:AA87),AA88),"",A73)))</f>
        <v/>
      </c>
      <c r="AC88" s="77" t="str" cm="1">
        <f t="array" ref="AC88">IF(C73="","",SUBSTITUTE(SUBSTITUTE(_xlfn.LET(_xlpm.x,MID(DBCS(C73),_xlfn.SEQUENCE(LEN(DBCS(C73))),1),_xlfn.CONCAT(IF(EXACT(UPPER(_xlpm.x),LOWER(_xlpm.x))*ISERROR(VALUE(_xlpm.x))*EXACT(9504&lt;CODE(_xlpm.x),CODE(_xlpm.x)&lt;9591),_xlpm.x,ASC(_xlpm.x)))),"ｰ","ー"),"~","～"))</f>
        <v/>
      </c>
      <c r="AD88" s="117" t="str">
        <f t="shared" si="11"/>
        <v/>
      </c>
      <c r="AE88" s="77" t="str">
        <f t="shared" si="6"/>
        <v/>
      </c>
      <c r="AF88" s="77" t="str">
        <f t="shared" si="7"/>
        <v/>
      </c>
      <c r="AG88" s="77" t="str">
        <f t="shared" si="8"/>
        <v/>
      </c>
      <c r="AH88" s="115" t="str" cm="1">
        <f t="array" ref="AH88">IFERROR(IF(C73="","",SUBSTITUTE(SUBSTITUTE(_xlfn.LET(_xlpm.x,MID(DBCS(E73),_xlfn.SEQUENCE(LEN(DBCS(E73))),1),_xlfn.CONCAT(IF(EXACT(UPPER(_xlpm.x),LOWER(_xlpm.x))*ISERROR(VALUE(_xlpm.x))*EXACT(9504&lt;CODE(_xlpm.x),CODE(_xlpm.x)&lt;9591),_xlpm.x,ASC(_xlpm.x)))),"ｰ","ー"),"~","～")),"")</f>
        <v/>
      </c>
      <c r="AI88" s="77" t="str" cm="1">
        <f t="array" ref="AI88">IFERROR(IF(C73="","",SUBSTITUTE(SUBSTITUTE(_xlfn.LET(_xlpm.x,MID(DBCS(H73),_xlfn.SEQUENCE(LEN(DBCS(H73))),1),_xlfn.CONCAT(IF(EXACT(UPPER(_xlpm.x),LOWER(_xlpm.x))*ISERROR(VALUE(_xlpm.x))*EXACT(9504&lt;CODE(_xlpm.x),CODE(_xlpm.x)&lt;9591),_xlpm.x,ASC(_xlpm.x)))),"ｰ","ー"),"~","～")),"")</f>
        <v/>
      </c>
      <c r="AJ88" s="77" t="str" cm="1">
        <f t="array" aca="1" ref="AJ88" ca="1">IF(C73="","",ASC(SUBSTITUTE(SUBSTITUTE(SUBSTITUTE(SUBSTITUTE(SUBSTITUTE(SUBSTITUTE(SUBSTITUTE(IF(CELL("type",K73)="b","未記入",IFERROR(IF(OR(K73=TEXT(VALUE(K73),"yyyy年M月d日"),K73=TEXT(VALUE(K73),"yyyy/M/d")),TEXT(VALUE(K73),"yyyy年M月d日"),IF(OR(K73=TEXT(VALUE(K73),"yyyy年M月"),K73=TEXT(VALUE(K73),"yyyy/M")),TEXT(VALUE(K73),"yyyy年M月"),IF(OR(K73=TEXT(VALUE(K73),"yyyy年"),K73=TEXT(VALUE(K73),"yyyy")),TEXT(VALUE(K73),"yyyy年M月"),K73))),K73)),"不明","-"),"?","-"),"？","-"),"ー","-"),"―","-"),"‐","-"),"－","-")))</f>
        <v/>
      </c>
      <c r="AK88" s="77" t="str" cm="1">
        <f t="array" ref="AK88">IFERROR(IF(C73="","",SUBSTITUTE(SUBSTITUTE(_xlfn.LET(_xlpm.x,MID(DBCS(L73),_xlfn.SEQUENCE(LEN(DBCS(L73))),1),_xlfn.CONCAT(IF(EXACT(UPPER(_xlpm.x),LOWER(_xlpm.x))*ISERROR(VALUE(_xlpm.x))*EXACT(9504&lt;CODE(_xlpm.x),CODE(_xlpm.x)&lt;9591),_xlpm.x,ASC(_xlpm.x)))),"ｰ","ー"),"~","～")),"")</f>
        <v/>
      </c>
      <c r="AL88" s="77" t="str" cm="1">
        <f t="array" ref="AL88">IF(AC88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8" s="77" t="str" cm="1">
        <f t="array" ref="AM88">IF(AC88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8" s="77" t="str">
        <f>IF(AC88="","",IF(【分析依頼書】!$D$36&lt;&gt;"",【分析依頼書】!$D$36,"-"))</f>
        <v/>
      </c>
      <c r="AO88" s="77" t="s">
        <v>254</v>
      </c>
      <c r="AP88" s="77" t="str">
        <f>IF(AC88="","",IF(COUNTIF(【分析依頼書】!$A$42,"*Ｆ?????*")&gt;0,MID(【分析依頼書】!$A$42,FIND("Ｆ",【分析依頼書】!$A$42),6),""))</f>
        <v/>
      </c>
      <c r="AQ88" s="77" t="str">
        <f t="shared" si="9"/>
        <v/>
      </c>
      <c r="AR88" t="str">
        <f t="shared" si="10"/>
        <v/>
      </c>
    </row>
    <row r="89" spans="1:44" hidden="1">
      <c r="A89" s="54"/>
      <c r="B89" s="118"/>
      <c r="C89" s="273"/>
      <c r="D89" s="273"/>
      <c r="E89" s="273"/>
      <c r="F89" s="273"/>
      <c r="G89" s="273"/>
      <c r="H89" s="273"/>
      <c r="I89" s="273"/>
      <c r="J89" s="273"/>
      <c r="K89" s="119"/>
      <c r="L89" s="119"/>
      <c r="AA89" s="77" t="str">
        <f>IF(AC89="","",COUNT(AA$4:AA88)+1)</f>
        <v/>
      </c>
      <c r="AB89" s="77" t="str">
        <f>IF(AA89="","",IF(EXACT(COUNT(AA$4:AA88)+1,A74),"",IF(EXACT(A74-ROW(AB89)+4+COUNT(AA$4:AA88),AA89),"",A74)))</f>
        <v/>
      </c>
      <c r="AC89" s="77" t="str" cm="1">
        <f t="array" ref="AC89">IF(C74="","",SUBSTITUTE(SUBSTITUTE(_xlfn.LET(_xlpm.x,MID(DBCS(C74),_xlfn.SEQUENCE(LEN(DBCS(C74))),1),_xlfn.CONCAT(IF(EXACT(UPPER(_xlpm.x),LOWER(_xlpm.x))*ISERROR(VALUE(_xlpm.x))*EXACT(9504&lt;CODE(_xlpm.x),CODE(_xlpm.x)&lt;9591),_xlpm.x,ASC(_xlpm.x)))),"ｰ","ー"),"~","～"))</f>
        <v/>
      </c>
      <c r="AD89" s="117" t="str">
        <f t="shared" si="11"/>
        <v/>
      </c>
      <c r="AE89" s="77" t="str">
        <f t="shared" si="6"/>
        <v/>
      </c>
      <c r="AF89" s="77" t="str">
        <f t="shared" si="7"/>
        <v/>
      </c>
      <c r="AG89" s="77" t="str">
        <f t="shared" si="8"/>
        <v/>
      </c>
      <c r="AH89" s="115" t="str" cm="1">
        <f t="array" ref="AH89">IFERROR(IF(C74="","",SUBSTITUTE(SUBSTITUTE(_xlfn.LET(_xlpm.x,MID(DBCS(E74),_xlfn.SEQUENCE(LEN(DBCS(E74))),1),_xlfn.CONCAT(IF(EXACT(UPPER(_xlpm.x),LOWER(_xlpm.x))*ISERROR(VALUE(_xlpm.x))*EXACT(9504&lt;CODE(_xlpm.x),CODE(_xlpm.x)&lt;9591),_xlpm.x,ASC(_xlpm.x)))),"ｰ","ー"),"~","～")),"")</f>
        <v/>
      </c>
      <c r="AI89" s="77" t="str" cm="1">
        <f t="array" ref="AI89">IFERROR(IF(C74="","",SUBSTITUTE(SUBSTITUTE(_xlfn.LET(_xlpm.x,MID(DBCS(H74),_xlfn.SEQUENCE(LEN(DBCS(H74))),1),_xlfn.CONCAT(IF(EXACT(UPPER(_xlpm.x),LOWER(_xlpm.x))*ISERROR(VALUE(_xlpm.x))*EXACT(9504&lt;CODE(_xlpm.x),CODE(_xlpm.x)&lt;9591),_xlpm.x,ASC(_xlpm.x)))),"ｰ","ー"),"~","～")),"")</f>
        <v/>
      </c>
      <c r="AJ89" s="77" t="str" cm="1">
        <f t="array" aca="1" ref="AJ89" ca="1">IF(C74="","",ASC(SUBSTITUTE(SUBSTITUTE(SUBSTITUTE(SUBSTITUTE(SUBSTITUTE(SUBSTITUTE(SUBSTITUTE(IF(CELL("type",K74)="b","未記入",IFERROR(IF(OR(K74=TEXT(VALUE(K74),"yyyy年M月d日"),K74=TEXT(VALUE(K74),"yyyy/M/d")),TEXT(VALUE(K74),"yyyy年M月d日"),IF(OR(K74=TEXT(VALUE(K74),"yyyy年M月"),K74=TEXT(VALUE(K74),"yyyy/M")),TEXT(VALUE(K74),"yyyy年M月"),IF(OR(K74=TEXT(VALUE(K74),"yyyy年"),K74=TEXT(VALUE(K74),"yyyy")),TEXT(VALUE(K74),"yyyy年M月"),K74))),K74)),"不明","-"),"?","-"),"？","-"),"ー","-"),"―","-"),"‐","-"),"－","-")))</f>
        <v/>
      </c>
      <c r="AK89" s="77" t="str" cm="1">
        <f t="array" ref="AK89">IFERROR(IF(C74="","",SUBSTITUTE(SUBSTITUTE(_xlfn.LET(_xlpm.x,MID(DBCS(L74),_xlfn.SEQUENCE(LEN(DBCS(L74))),1),_xlfn.CONCAT(IF(EXACT(UPPER(_xlpm.x),LOWER(_xlpm.x))*ISERROR(VALUE(_xlpm.x))*EXACT(9504&lt;CODE(_xlpm.x),CODE(_xlpm.x)&lt;9591),_xlpm.x,ASC(_xlpm.x)))),"ｰ","ー"),"~","～")),"")</f>
        <v/>
      </c>
      <c r="AL89" s="77" t="str" cm="1">
        <f t="array" ref="AL89">IF(AC89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89" s="77" t="str" cm="1">
        <f t="array" ref="AM89">IF(AC89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89" s="77" t="str">
        <f>IF(AC89="","",IF(【分析依頼書】!$D$36&lt;&gt;"",【分析依頼書】!$D$36,"-"))</f>
        <v/>
      </c>
      <c r="AO89" s="77" t="s">
        <v>254</v>
      </c>
      <c r="AP89" s="77" t="str">
        <f>IF(AC89="","",IF(COUNTIF(【分析依頼書】!$A$42,"*Ｆ?????*")&gt;0,MID(【分析依頼書】!$A$42,FIND("Ｆ",【分析依頼書】!$A$42),6),""))</f>
        <v/>
      </c>
      <c r="AQ89" s="77" t="str">
        <f t="shared" si="9"/>
        <v/>
      </c>
      <c r="AR89" t="str">
        <f t="shared" si="10"/>
        <v/>
      </c>
    </row>
    <row r="90" spans="1:44" hidden="1">
      <c r="A90" s="54"/>
      <c r="B90" s="118"/>
      <c r="C90" s="273"/>
      <c r="D90" s="273"/>
      <c r="E90" s="273"/>
      <c r="F90" s="273"/>
      <c r="G90" s="273"/>
      <c r="H90" s="273"/>
      <c r="I90" s="273"/>
      <c r="J90" s="273"/>
      <c r="K90" s="119"/>
      <c r="L90" s="119"/>
      <c r="AA90" s="77" t="str">
        <f>IF(AC90="","",COUNT(AA$4:AA89)+1)</f>
        <v/>
      </c>
      <c r="AB90" s="77" t="str">
        <f>IF(AA90="","",IF(EXACT(COUNT(AA$4:AA89)+1,A75),"",IF(EXACT(A75-ROW(AB90)+4+COUNT(AA$4:AA89),AA90),"",A75)))</f>
        <v/>
      </c>
      <c r="AC90" s="77" t="str" cm="1">
        <f t="array" ref="AC90">IF(C75="","",SUBSTITUTE(SUBSTITUTE(_xlfn.LET(_xlpm.x,MID(DBCS(C75),_xlfn.SEQUENCE(LEN(DBCS(C75))),1),_xlfn.CONCAT(IF(EXACT(UPPER(_xlpm.x),LOWER(_xlpm.x))*ISERROR(VALUE(_xlpm.x))*EXACT(9504&lt;CODE(_xlpm.x),CODE(_xlpm.x)&lt;9591),_xlpm.x,ASC(_xlpm.x)))),"ｰ","ー"),"~","～"))</f>
        <v/>
      </c>
      <c r="AD90" s="117" t="str">
        <f t="shared" si="11"/>
        <v/>
      </c>
      <c r="AE90" s="77" t="str">
        <f t="shared" si="6"/>
        <v/>
      </c>
      <c r="AF90" s="77" t="str">
        <f t="shared" si="7"/>
        <v/>
      </c>
      <c r="AG90" s="77" t="str">
        <f t="shared" si="8"/>
        <v/>
      </c>
      <c r="AH90" s="115" t="str" cm="1">
        <f t="array" ref="AH90">IFERROR(IF(C75="","",SUBSTITUTE(SUBSTITUTE(_xlfn.LET(_xlpm.x,MID(DBCS(E75),_xlfn.SEQUENCE(LEN(DBCS(E75))),1),_xlfn.CONCAT(IF(EXACT(UPPER(_xlpm.x),LOWER(_xlpm.x))*ISERROR(VALUE(_xlpm.x))*EXACT(9504&lt;CODE(_xlpm.x),CODE(_xlpm.x)&lt;9591),_xlpm.x,ASC(_xlpm.x)))),"ｰ","ー"),"~","～")),"")</f>
        <v/>
      </c>
      <c r="AI90" s="77" t="str" cm="1">
        <f t="array" ref="AI90">IFERROR(IF(C75="","",SUBSTITUTE(SUBSTITUTE(_xlfn.LET(_xlpm.x,MID(DBCS(H75),_xlfn.SEQUENCE(LEN(DBCS(H75))),1),_xlfn.CONCAT(IF(EXACT(UPPER(_xlpm.x),LOWER(_xlpm.x))*ISERROR(VALUE(_xlpm.x))*EXACT(9504&lt;CODE(_xlpm.x),CODE(_xlpm.x)&lt;9591),_xlpm.x,ASC(_xlpm.x)))),"ｰ","ー"),"~","～")),"")</f>
        <v/>
      </c>
      <c r="AJ90" s="77" t="str" cm="1">
        <f t="array" aca="1" ref="AJ90" ca="1">IF(C75="","",ASC(SUBSTITUTE(SUBSTITUTE(SUBSTITUTE(SUBSTITUTE(SUBSTITUTE(SUBSTITUTE(SUBSTITUTE(IF(CELL("type",K75)="b","未記入",IFERROR(IF(OR(K75=TEXT(VALUE(K75),"yyyy年M月d日"),K75=TEXT(VALUE(K75),"yyyy/M/d")),TEXT(VALUE(K75),"yyyy年M月d日"),IF(OR(K75=TEXT(VALUE(K75),"yyyy年M月"),K75=TEXT(VALUE(K75),"yyyy/M")),TEXT(VALUE(K75),"yyyy年M月"),IF(OR(K75=TEXT(VALUE(K75),"yyyy年"),K75=TEXT(VALUE(K75),"yyyy")),TEXT(VALUE(K75),"yyyy年M月"),K75))),K75)),"不明","-"),"?","-"),"？","-"),"ー","-"),"―","-"),"‐","-"),"－","-")))</f>
        <v/>
      </c>
      <c r="AK90" s="77" t="str" cm="1">
        <f t="array" ref="AK90">IFERROR(IF(C75="","",SUBSTITUTE(SUBSTITUTE(_xlfn.LET(_xlpm.x,MID(DBCS(L75),_xlfn.SEQUENCE(LEN(DBCS(L75))),1),_xlfn.CONCAT(IF(EXACT(UPPER(_xlpm.x),LOWER(_xlpm.x))*ISERROR(VALUE(_xlpm.x))*EXACT(9504&lt;CODE(_xlpm.x),CODE(_xlpm.x)&lt;9591),_xlpm.x,ASC(_xlpm.x)))),"ｰ","ー"),"~","～")),"")</f>
        <v/>
      </c>
      <c r="AL90" s="77" t="str" cm="1">
        <f t="array" ref="AL90">IF(AC90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0" s="77" t="str" cm="1">
        <f t="array" ref="AM90">IF(AC90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0" s="77" t="str">
        <f>IF(AC90="","",IF(【分析依頼書】!$D$36&lt;&gt;"",【分析依頼書】!$D$36,"-"))</f>
        <v/>
      </c>
      <c r="AO90" s="77" t="s">
        <v>254</v>
      </c>
      <c r="AP90" s="77" t="str">
        <f>IF(AC90="","",IF(COUNTIF(【分析依頼書】!$A$42,"*Ｆ?????*")&gt;0,MID(【分析依頼書】!$A$42,FIND("Ｆ",【分析依頼書】!$A$42),6),""))</f>
        <v/>
      </c>
      <c r="AQ90" s="77" t="str">
        <f t="shared" si="9"/>
        <v/>
      </c>
      <c r="AR90" t="str">
        <f t="shared" si="10"/>
        <v/>
      </c>
    </row>
    <row r="91" spans="1:44" hidden="1">
      <c r="A91" s="54"/>
      <c r="B91" s="118"/>
      <c r="C91" s="273"/>
      <c r="D91" s="273"/>
      <c r="E91" s="277"/>
      <c r="F91" s="277"/>
      <c r="G91" s="277"/>
      <c r="H91" s="277"/>
      <c r="I91" s="277"/>
      <c r="J91" s="277"/>
      <c r="K91" s="119"/>
      <c r="L91" s="119"/>
      <c r="AA91" s="77" t="str">
        <f>IF(AC91="","",COUNT(AA$4:AA90)+1)</f>
        <v/>
      </c>
      <c r="AB91" s="77" t="str">
        <f>IF(AA91="","",IF(EXACT(COUNT(AA$4:AA90)+1,A76),"",IF(EXACT(A76-ROW(AB91)+4+COUNT(AA$4:AA90),AA91),"",A76)))</f>
        <v/>
      </c>
      <c r="AC91" s="77" t="str" cm="1">
        <f t="array" ref="AC91">IF(C76="","",SUBSTITUTE(SUBSTITUTE(_xlfn.LET(_xlpm.x,MID(DBCS(C76),_xlfn.SEQUENCE(LEN(DBCS(C76))),1),_xlfn.CONCAT(IF(EXACT(UPPER(_xlpm.x),LOWER(_xlpm.x))*ISERROR(VALUE(_xlpm.x))*EXACT(9504&lt;CODE(_xlpm.x),CODE(_xlpm.x)&lt;9591),_xlpm.x,ASC(_xlpm.x)))),"ｰ","ー"),"~","～"))</f>
        <v/>
      </c>
      <c r="AD91" s="117" t="str">
        <f t="shared" si="11"/>
        <v/>
      </c>
      <c r="AE91" s="77" t="str">
        <f t="shared" si="6"/>
        <v/>
      </c>
      <c r="AF91" s="77" t="str">
        <f t="shared" si="7"/>
        <v/>
      </c>
      <c r="AG91" s="77" t="str">
        <f t="shared" si="8"/>
        <v/>
      </c>
      <c r="AH91" s="115" t="str" cm="1">
        <f t="array" ref="AH91">IFERROR(IF(C76="","",SUBSTITUTE(SUBSTITUTE(_xlfn.LET(_xlpm.x,MID(DBCS(E76),_xlfn.SEQUENCE(LEN(DBCS(E76))),1),_xlfn.CONCAT(IF(EXACT(UPPER(_xlpm.x),LOWER(_xlpm.x))*ISERROR(VALUE(_xlpm.x))*EXACT(9504&lt;CODE(_xlpm.x),CODE(_xlpm.x)&lt;9591),_xlpm.x,ASC(_xlpm.x)))),"ｰ","ー"),"~","～")),"")</f>
        <v/>
      </c>
      <c r="AI91" s="77" t="str" cm="1">
        <f t="array" ref="AI91">IFERROR(IF(C76="","",SUBSTITUTE(SUBSTITUTE(_xlfn.LET(_xlpm.x,MID(DBCS(H76),_xlfn.SEQUENCE(LEN(DBCS(H76))),1),_xlfn.CONCAT(IF(EXACT(UPPER(_xlpm.x),LOWER(_xlpm.x))*ISERROR(VALUE(_xlpm.x))*EXACT(9504&lt;CODE(_xlpm.x),CODE(_xlpm.x)&lt;9591),_xlpm.x,ASC(_xlpm.x)))),"ｰ","ー"),"~","～")),"")</f>
        <v/>
      </c>
      <c r="AJ91" s="77" t="str" cm="1">
        <f t="array" aca="1" ref="AJ91" ca="1">IF(C76="","",ASC(SUBSTITUTE(SUBSTITUTE(SUBSTITUTE(SUBSTITUTE(SUBSTITUTE(SUBSTITUTE(SUBSTITUTE(IF(CELL("type",K76)="b","未記入",IFERROR(IF(OR(K76=TEXT(VALUE(K76),"yyyy年M月d日"),K76=TEXT(VALUE(K76),"yyyy/M/d")),TEXT(VALUE(K76),"yyyy年M月d日"),IF(OR(K76=TEXT(VALUE(K76),"yyyy年M月"),K76=TEXT(VALUE(K76),"yyyy/M")),TEXT(VALUE(K76),"yyyy年M月"),IF(OR(K76=TEXT(VALUE(K76),"yyyy年"),K76=TEXT(VALUE(K76),"yyyy")),TEXT(VALUE(K76),"yyyy年M月"),K76))),K76)),"不明","-"),"?","-"),"？","-"),"ー","-"),"―","-"),"‐","-"),"－","-")))</f>
        <v/>
      </c>
      <c r="AK91" s="77" t="str" cm="1">
        <f t="array" ref="AK91">IFERROR(IF(C76="","",SUBSTITUTE(SUBSTITUTE(_xlfn.LET(_xlpm.x,MID(DBCS(L76),_xlfn.SEQUENCE(LEN(DBCS(L76))),1),_xlfn.CONCAT(IF(EXACT(UPPER(_xlpm.x),LOWER(_xlpm.x))*ISERROR(VALUE(_xlpm.x))*EXACT(9504&lt;CODE(_xlpm.x),CODE(_xlpm.x)&lt;9591),_xlpm.x,ASC(_xlpm.x)))),"ｰ","ー"),"~","～")),"")</f>
        <v/>
      </c>
      <c r="AL91" s="77" t="str" cm="1">
        <f t="array" ref="AL91">IF(AC91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1" s="77" t="str" cm="1">
        <f t="array" ref="AM91">IF(AC91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1" s="77" t="str">
        <f>IF(AC91="","",IF(【分析依頼書】!$D$36&lt;&gt;"",【分析依頼書】!$D$36,"-"))</f>
        <v/>
      </c>
      <c r="AO91" s="77" t="s">
        <v>254</v>
      </c>
      <c r="AP91" s="77" t="str">
        <f>IF(AC91="","",IF(COUNTIF(【分析依頼書】!$A$42,"*Ｆ?????*")&gt;0,MID(【分析依頼書】!$A$42,FIND("Ｆ",【分析依頼書】!$A$42),6),""))</f>
        <v/>
      </c>
      <c r="AQ91" s="77" t="str">
        <f t="shared" si="9"/>
        <v/>
      </c>
      <c r="AR91" t="str">
        <f t="shared" si="10"/>
        <v/>
      </c>
    </row>
    <row r="92" spans="1:44" hidden="1">
      <c r="A92" s="54"/>
      <c r="B92" s="118"/>
      <c r="C92" s="273"/>
      <c r="D92" s="273"/>
      <c r="E92" s="273"/>
      <c r="F92" s="273"/>
      <c r="G92" s="273"/>
      <c r="H92" s="273"/>
      <c r="I92" s="273"/>
      <c r="J92" s="273"/>
      <c r="K92" s="119"/>
      <c r="L92" s="119"/>
      <c r="AA92" s="77" t="str">
        <f>IF(AC92="","",COUNT(AA$4:AA91)+1)</f>
        <v/>
      </c>
      <c r="AB92" s="77" t="str">
        <f>IF(AA92="","",IF(EXACT(COUNT(AA$4:AA91)+1,A77),"",IF(EXACT(A77-ROW(AB92)+4+COUNT(AA$4:AA91),AA92),"",A77)))</f>
        <v/>
      </c>
      <c r="AC92" s="77" t="str" cm="1">
        <f t="array" ref="AC92">IF(C77="","",SUBSTITUTE(SUBSTITUTE(_xlfn.LET(_xlpm.x,MID(DBCS(C77),_xlfn.SEQUENCE(LEN(DBCS(C77))),1),_xlfn.CONCAT(IF(EXACT(UPPER(_xlpm.x),LOWER(_xlpm.x))*ISERROR(VALUE(_xlpm.x))*EXACT(9504&lt;CODE(_xlpm.x),CODE(_xlpm.x)&lt;9591),_xlpm.x,ASC(_xlpm.x)))),"ｰ","ー"),"~","～"))</f>
        <v/>
      </c>
      <c r="AD92" s="117" t="str">
        <f t="shared" si="11"/>
        <v/>
      </c>
      <c r="AE92" s="77" t="str">
        <f t="shared" si="6"/>
        <v/>
      </c>
      <c r="AF92" s="77" t="str">
        <f t="shared" si="7"/>
        <v/>
      </c>
      <c r="AG92" s="77" t="str">
        <f t="shared" si="8"/>
        <v/>
      </c>
      <c r="AH92" s="115" t="str" cm="1">
        <f t="array" ref="AH92">IFERROR(IF(C77="","",SUBSTITUTE(SUBSTITUTE(_xlfn.LET(_xlpm.x,MID(DBCS(E77),_xlfn.SEQUENCE(LEN(DBCS(E77))),1),_xlfn.CONCAT(IF(EXACT(UPPER(_xlpm.x),LOWER(_xlpm.x))*ISERROR(VALUE(_xlpm.x))*EXACT(9504&lt;CODE(_xlpm.x),CODE(_xlpm.x)&lt;9591),_xlpm.x,ASC(_xlpm.x)))),"ｰ","ー"),"~","～")),"")</f>
        <v/>
      </c>
      <c r="AI92" s="77" t="str" cm="1">
        <f t="array" ref="AI92">IFERROR(IF(C77="","",SUBSTITUTE(SUBSTITUTE(_xlfn.LET(_xlpm.x,MID(DBCS(H77),_xlfn.SEQUENCE(LEN(DBCS(H77))),1),_xlfn.CONCAT(IF(EXACT(UPPER(_xlpm.x),LOWER(_xlpm.x))*ISERROR(VALUE(_xlpm.x))*EXACT(9504&lt;CODE(_xlpm.x),CODE(_xlpm.x)&lt;9591),_xlpm.x,ASC(_xlpm.x)))),"ｰ","ー"),"~","～")),"")</f>
        <v/>
      </c>
      <c r="AJ92" s="77" t="str" cm="1">
        <f t="array" aca="1" ref="AJ92" ca="1">IF(C77="","",ASC(SUBSTITUTE(SUBSTITUTE(SUBSTITUTE(SUBSTITUTE(SUBSTITUTE(SUBSTITUTE(SUBSTITUTE(IF(CELL("type",K77)="b","未記入",IFERROR(IF(OR(K77=TEXT(VALUE(K77),"yyyy年M月d日"),K77=TEXT(VALUE(K77),"yyyy/M/d")),TEXT(VALUE(K77),"yyyy年M月d日"),IF(OR(K77=TEXT(VALUE(K77),"yyyy年M月"),K77=TEXT(VALUE(K77),"yyyy/M")),TEXT(VALUE(K77),"yyyy年M月"),IF(OR(K77=TEXT(VALUE(K77),"yyyy年"),K77=TEXT(VALUE(K77),"yyyy")),TEXT(VALUE(K77),"yyyy年M月"),K77))),K77)),"不明","-"),"?","-"),"？","-"),"ー","-"),"―","-"),"‐","-"),"－","-")))</f>
        <v/>
      </c>
      <c r="AK92" s="77" t="str" cm="1">
        <f t="array" ref="AK92">IFERROR(IF(C77="","",SUBSTITUTE(SUBSTITUTE(_xlfn.LET(_xlpm.x,MID(DBCS(L77),_xlfn.SEQUENCE(LEN(DBCS(L77))),1),_xlfn.CONCAT(IF(EXACT(UPPER(_xlpm.x),LOWER(_xlpm.x))*ISERROR(VALUE(_xlpm.x))*EXACT(9504&lt;CODE(_xlpm.x),CODE(_xlpm.x)&lt;9591),_xlpm.x,ASC(_xlpm.x)))),"ｰ","ー"),"~","～")),"")</f>
        <v/>
      </c>
      <c r="AL92" s="77" t="str" cm="1">
        <f t="array" ref="AL92">IF(AC92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2" s="77" t="str" cm="1">
        <f t="array" ref="AM92">IF(AC92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2" s="77" t="str">
        <f>IF(AC92="","",IF(【分析依頼書】!$D$36&lt;&gt;"",【分析依頼書】!$D$36,"-"))</f>
        <v/>
      </c>
      <c r="AO92" s="77" t="s">
        <v>254</v>
      </c>
      <c r="AP92" s="77" t="str">
        <f>IF(AC92="","",IF(COUNTIF(【分析依頼書】!$A$42,"*Ｆ?????*")&gt;0,MID(【分析依頼書】!$A$42,FIND("Ｆ",【分析依頼書】!$A$42),6),""))</f>
        <v/>
      </c>
      <c r="AQ92" s="77" t="str">
        <f t="shared" si="9"/>
        <v/>
      </c>
      <c r="AR92" t="str">
        <f t="shared" si="10"/>
        <v/>
      </c>
    </row>
    <row r="93" spans="1:44" hidden="1">
      <c r="A93" s="54"/>
      <c r="B93" s="118"/>
      <c r="C93" s="273"/>
      <c r="D93" s="273"/>
      <c r="E93" s="273"/>
      <c r="F93" s="273"/>
      <c r="G93" s="273"/>
      <c r="H93" s="273"/>
      <c r="I93" s="273"/>
      <c r="J93" s="273"/>
      <c r="K93" s="119"/>
      <c r="L93" s="119"/>
      <c r="AA93" s="77" t="str">
        <f>IF(AC93="","",COUNT(AA$4:AA92)+1)</f>
        <v/>
      </c>
      <c r="AB93" s="77" t="str">
        <f>IF(AA93="","",IF(EXACT(COUNT(AA$4:AA92)+1,A78),"",IF(EXACT(A78-ROW(AB93)+4+COUNT(AA$4:AA92),AA93),"",A78)))</f>
        <v/>
      </c>
      <c r="AC93" s="77" t="str" cm="1">
        <f t="array" ref="AC93">IF(C78="","",SUBSTITUTE(SUBSTITUTE(_xlfn.LET(_xlpm.x,MID(DBCS(C78),_xlfn.SEQUENCE(LEN(DBCS(C78))),1),_xlfn.CONCAT(IF(EXACT(UPPER(_xlpm.x),LOWER(_xlpm.x))*ISERROR(VALUE(_xlpm.x))*EXACT(9504&lt;CODE(_xlpm.x),CODE(_xlpm.x)&lt;9591),_xlpm.x,ASC(_xlpm.x)))),"ｰ","ー"),"~","～"))</f>
        <v/>
      </c>
      <c r="AD93" s="117" t="str">
        <f t="shared" si="11"/>
        <v/>
      </c>
      <c r="AE93" s="77" t="str">
        <f t="shared" si="6"/>
        <v/>
      </c>
      <c r="AF93" s="77" t="str">
        <f t="shared" si="7"/>
        <v/>
      </c>
      <c r="AG93" s="77" t="str">
        <f t="shared" si="8"/>
        <v/>
      </c>
      <c r="AH93" s="115" t="str" cm="1">
        <f t="array" ref="AH93">IFERROR(IF(C78="","",SUBSTITUTE(SUBSTITUTE(_xlfn.LET(_xlpm.x,MID(DBCS(E78),_xlfn.SEQUENCE(LEN(DBCS(E78))),1),_xlfn.CONCAT(IF(EXACT(UPPER(_xlpm.x),LOWER(_xlpm.x))*ISERROR(VALUE(_xlpm.x))*EXACT(9504&lt;CODE(_xlpm.x),CODE(_xlpm.x)&lt;9591),_xlpm.x,ASC(_xlpm.x)))),"ｰ","ー"),"~","～")),"")</f>
        <v/>
      </c>
      <c r="AI93" s="77" t="str" cm="1">
        <f t="array" ref="AI93">IFERROR(IF(C78="","",SUBSTITUTE(SUBSTITUTE(_xlfn.LET(_xlpm.x,MID(DBCS(H78),_xlfn.SEQUENCE(LEN(DBCS(H78))),1),_xlfn.CONCAT(IF(EXACT(UPPER(_xlpm.x),LOWER(_xlpm.x))*ISERROR(VALUE(_xlpm.x))*EXACT(9504&lt;CODE(_xlpm.x),CODE(_xlpm.x)&lt;9591),_xlpm.x,ASC(_xlpm.x)))),"ｰ","ー"),"~","～")),"")</f>
        <v/>
      </c>
      <c r="AJ93" s="77" t="str" cm="1">
        <f t="array" aca="1" ref="AJ93" ca="1">IF(C78="","",ASC(SUBSTITUTE(SUBSTITUTE(SUBSTITUTE(SUBSTITUTE(SUBSTITUTE(SUBSTITUTE(SUBSTITUTE(IF(CELL("type",K78)="b","未記入",IFERROR(IF(OR(K78=TEXT(VALUE(K78),"yyyy年M月d日"),K78=TEXT(VALUE(K78),"yyyy/M/d")),TEXT(VALUE(K78),"yyyy年M月d日"),IF(OR(K78=TEXT(VALUE(K78),"yyyy年M月"),K78=TEXT(VALUE(K78),"yyyy/M")),TEXT(VALUE(K78),"yyyy年M月"),IF(OR(K78=TEXT(VALUE(K78),"yyyy年"),K78=TEXT(VALUE(K78),"yyyy")),TEXT(VALUE(K78),"yyyy年M月"),K78))),K78)),"不明","-"),"?","-"),"？","-"),"ー","-"),"―","-"),"‐","-"),"－","-")))</f>
        <v/>
      </c>
      <c r="AK93" s="77" t="str" cm="1">
        <f t="array" ref="AK93">IFERROR(IF(C78="","",SUBSTITUTE(SUBSTITUTE(_xlfn.LET(_xlpm.x,MID(DBCS(L78),_xlfn.SEQUENCE(LEN(DBCS(L78))),1),_xlfn.CONCAT(IF(EXACT(UPPER(_xlpm.x),LOWER(_xlpm.x))*ISERROR(VALUE(_xlpm.x))*EXACT(9504&lt;CODE(_xlpm.x),CODE(_xlpm.x)&lt;9591),_xlpm.x,ASC(_xlpm.x)))),"ｰ","ー"),"~","～")),"")</f>
        <v/>
      </c>
      <c r="AL93" s="77" t="str" cm="1">
        <f t="array" ref="AL93">IF(AC93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3" s="77" t="str" cm="1">
        <f t="array" ref="AM93">IF(AC93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3" s="77" t="str">
        <f>IF(AC93="","",IF(【分析依頼書】!$D$36&lt;&gt;"",【分析依頼書】!$D$36,"-"))</f>
        <v/>
      </c>
      <c r="AO93" s="77" t="s">
        <v>254</v>
      </c>
      <c r="AP93" s="77" t="str">
        <f>IF(AC93="","",IF(COUNTIF(【分析依頼書】!$A$42,"*Ｆ?????*")&gt;0,MID(【分析依頼書】!$A$42,FIND("Ｆ",【分析依頼書】!$A$42),6),""))</f>
        <v/>
      </c>
      <c r="AQ93" s="77" t="str">
        <f t="shared" si="9"/>
        <v/>
      </c>
      <c r="AR93" t="str">
        <f t="shared" si="10"/>
        <v/>
      </c>
    </row>
    <row r="94" spans="1:44" hidden="1">
      <c r="A94" s="54"/>
      <c r="B94" s="118"/>
      <c r="C94" s="273"/>
      <c r="D94" s="273"/>
      <c r="E94" s="273"/>
      <c r="F94" s="273"/>
      <c r="G94" s="273"/>
      <c r="H94" s="273"/>
      <c r="I94" s="273"/>
      <c r="J94" s="273"/>
      <c r="K94" s="119"/>
      <c r="L94" s="119"/>
      <c r="AA94" s="77" t="str">
        <f>IF(AC94="","",COUNT(AA$4:AA93)+1)</f>
        <v/>
      </c>
      <c r="AB94" s="77" t="str">
        <f>IF(AA94="","",IF(EXACT(COUNT(AA$4:AA93)+1,A79),"",IF(EXACT(A79-ROW(AB94)+4+COUNT(AA$4:AA93),AA94),"",A79)))</f>
        <v/>
      </c>
      <c r="AC94" s="77" t="str" cm="1">
        <f t="array" ref="AC94">IF(C79="","",SUBSTITUTE(SUBSTITUTE(_xlfn.LET(_xlpm.x,MID(DBCS(C79),_xlfn.SEQUENCE(LEN(DBCS(C79))),1),_xlfn.CONCAT(IF(EXACT(UPPER(_xlpm.x),LOWER(_xlpm.x))*ISERROR(VALUE(_xlpm.x))*EXACT(9504&lt;CODE(_xlpm.x),CODE(_xlpm.x)&lt;9591),_xlpm.x,ASC(_xlpm.x)))),"ｰ","ー"),"~","～"))</f>
        <v/>
      </c>
      <c r="AD94" s="117" t="str">
        <f t="shared" si="11"/>
        <v/>
      </c>
      <c r="AE94" s="77" t="str">
        <f t="shared" si="6"/>
        <v/>
      </c>
      <c r="AF94" s="77" t="str">
        <f t="shared" si="7"/>
        <v/>
      </c>
      <c r="AG94" s="77" t="str">
        <f t="shared" si="8"/>
        <v/>
      </c>
      <c r="AH94" s="115" t="str" cm="1">
        <f t="array" ref="AH94">IFERROR(IF(C79="","",SUBSTITUTE(SUBSTITUTE(_xlfn.LET(_xlpm.x,MID(DBCS(E79),_xlfn.SEQUENCE(LEN(DBCS(E79))),1),_xlfn.CONCAT(IF(EXACT(UPPER(_xlpm.x),LOWER(_xlpm.x))*ISERROR(VALUE(_xlpm.x))*EXACT(9504&lt;CODE(_xlpm.x),CODE(_xlpm.x)&lt;9591),_xlpm.x,ASC(_xlpm.x)))),"ｰ","ー"),"~","～")),"")</f>
        <v/>
      </c>
      <c r="AI94" s="77" t="str" cm="1">
        <f t="array" ref="AI94">IFERROR(IF(C79="","",SUBSTITUTE(SUBSTITUTE(_xlfn.LET(_xlpm.x,MID(DBCS(H79),_xlfn.SEQUENCE(LEN(DBCS(H79))),1),_xlfn.CONCAT(IF(EXACT(UPPER(_xlpm.x),LOWER(_xlpm.x))*ISERROR(VALUE(_xlpm.x))*EXACT(9504&lt;CODE(_xlpm.x),CODE(_xlpm.x)&lt;9591),_xlpm.x,ASC(_xlpm.x)))),"ｰ","ー"),"~","～")),"")</f>
        <v/>
      </c>
      <c r="AJ94" s="77" t="str" cm="1">
        <f t="array" aca="1" ref="AJ94" ca="1">IF(C79="","",ASC(SUBSTITUTE(SUBSTITUTE(SUBSTITUTE(SUBSTITUTE(SUBSTITUTE(SUBSTITUTE(SUBSTITUTE(IF(CELL("type",K79)="b","未記入",IFERROR(IF(OR(K79=TEXT(VALUE(K79),"yyyy年M月d日"),K79=TEXT(VALUE(K79),"yyyy/M/d")),TEXT(VALUE(K79),"yyyy年M月d日"),IF(OR(K79=TEXT(VALUE(K79),"yyyy年M月"),K79=TEXT(VALUE(K79),"yyyy/M")),TEXT(VALUE(K79),"yyyy年M月"),IF(OR(K79=TEXT(VALUE(K79),"yyyy年"),K79=TEXT(VALUE(K79),"yyyy")),TEXT(VALUE(K79),"yyyy年M月"),K79))),K79)),"不明","-"),"?","-"),"？","-"),"ー","-"),"―","-"),"‐","-"),"－","-")))</f>
        <v/>
      </c>
      <c r="AK94" s="77" t="str" cm="1">
        <f t="array" ref="AK94">IFERROR(IF(C79="","",SUBSTITUTE(SUBSTITUTE(_xlfn.LET(_xlpm.x,MID(DBCS(L79),_xlfn.SEQUENCE(LEN(DBCS(L79))),1),_xlfn.CONCAT(IF(EXACT(UPPER(_xlpm.x),LOWER(_xlpm.x))*ISERROR(VALUE(_xlpm.x))*EXACT(9504&lt;CODE(_xlpm.x),CODE(_xlpm.x)&lt;9591),_xlpm.x,ASC(_xlpm.x)))),"ｰ","ー"),"~","～")),"")</f>
        <v/>
      </c>
      <c r="AL94" s="77" t="str" cm="1">
        <f t="array" ref="AL94">IF(AC94="","",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4" s="77" t="str" cm="1">
        <f t="array" ref="AM94">IF(AC94="","",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4" s="77" t="str">
        <f>IF(AC94="","",IF(【分析依頼書】!$D$36&lt;&gt;"",【分析依頼書】!$D$36,"-"))</f>
        <v/>
      </c>
      <c r="AO94" s="77" t="s">
        <v>254</v>
      </c>
      <c r="AP94" s="77" t="str">
        <f>IF(AC94="","",IF(COUNTIF(【分析依頼書】!$A$42,"*Ｆ?????*")&gt;0,MID(【分析依頼書】!$A$42,FIND("Ｆ",【分析依頼書】!$A$42),6),""))</f>
        <v/>
      </c>
      <c r="AQ94" s="77" t="str">
        <f t="shared" si="9"/>
        <v/>
      </c>
      <c r="AR94" t="str">
        <f t="shared" si="10"/>
        <v/>
      </c>
    </row>
    <row r="95" spans="1:44" hidden="1">
      <c r="A95" s="54"/>
      <c r="B95" s="118"/>
      <c r="C95" s="273"/>
      <c r="D95" s="273"/>
      <c r="E95" s="273"/>
      <c r="F95" s="273"/>
      <c r="G95" s="273"/>
      <c r="H95" s="273"/>
      <c r="I95" s="273"/>
      <c r="J95" s="273"/>
      <c r="K95" s="119"/>
      <c r="L95" s="119"/>
      <c r="AA95" s="77" t="str">
        <f>IF(AC95="","",COUNT(AA$4:AA94)+1)</f>
        <v/>
      </c>
      <c r="AB95" s="77" t="str">
        <f>IF(AA95="","",IF(EXACT(COUNT(AA$4:AA94)+1,A80),"",IF(EXACT(A80-ROW(AB95)+4+COUNT(AA$4:AA94),AA95),"",A80)))</f>
        <v/>
      </c>
      <c r="AC95" s="77" t="str" cm="1">
        <f t="array" ref="AC95">IF(C80="","",SUBSTITUTE(SUBSTITUTE(_xlfn.LET(_xlpm.x,MID(DBCS(C80),_xlfn.SEQUENCE(LEN(DBCS(C80))),1),_xlfn.CONCAT(IF(EXACT(UPPER(_xlpm.x),LOWER(_xlpm.x))*ISERROR(VALUE(_xlpm.x))*EXACT(9504&lt;CODE(_xlpm.x),CODE(_xlpm.x)&lt;9591),_xlpm.x,ASC(_xlpm.x)))),"ｰ","ー"),"~","～"))</f>
        <v/>
      </c>
      <c r="AD95" s="117" t="str">
        <f t="shared" si="11"/>
        <v/>
      </c>
      <c r="AE95" s="77" t="str">
        <f t="shared" si="6"/>
        <v/>
      </c>
      <c r="AF95" s="77" t="str">
        <f t="shared" si="7"/>
        <v/>
      </c>
      <c r="AG95" s="77" t="str">
        <f t="shared" si="8"/>
        <v/>
      </c>
      <c r="AH95" s="115" t="str" cm="1">
        <f t="array" ref="AH95">IFERROR(IF(C80="","",SUBSTITUTE(SUBSTITUTE(_xlfn.LET(_xlpm.x,MID(DBCS(E80),_xlfn.SEQUENCE(LEN(DBCS(E80))),1),_xlfn.CONCAT(IF(EXACT(UPPER(_xlpm.x),LOWER(_xlpm.x))*ISERROR(VALUE(_xlpm.x))*EXACT(9504&lt;CODE(_xlpm.x),CODE(_xlpm.x)&lt;9591),_xlpm.x,ASC(_xlpm.x)))),"ｰ","ー"),"~","～")),"")</f>
        <v/>
      </c>
      <c r="AI95" s="77" t="str" cm="1">
        <f t="array" ref="AI95">IFERROR(IF(C80="","",SUBSTITUTE(SUBSTITUTE(_xlfn.LET(_xlpm.x,MID(DBCS(H80),_xlfn.SEQUENCE(LEN(DBCS(H80))),1),_xlfn.CONCAT(IF(EXACT(UPPER(_xlpm.x),LOWER(_xlpm.x))*ISERROR(VALUE(_xlpm.x))*EXACT(9504&lt;CODE(_xlpm.x),CODE(_xlpm.x)&lt;9591),_xlpm.x,ASC(_xlpm.x)))),"ｰ","ー"),"~","～")),"")</f>
        <v/>
      </c>
      <c r="AJ95" s="77" t="str" cm="1">
        <f t="array" aca="1" ref="AJ95" ca="1">IF(C80="","",ASC(SUBSTITUTE(SUBSTITUTE(SUBSTITUTE(SUBSTITUTE(SUBSTITUTE(SUBSTITUTE(SUBSTITUTE(IF(CELL("type",K80)="b","未記入",IFERROR(IF(OR(K80=TEXT(VALUE(K80),"yyyy年M月d日"),K80=TEXT(VALUE(K80),"yyyy/M/d")),TEXT(VALUE(K80),"yyyy年M月d日"),IF(OR(K80=TEXT(VALUE(K80),"yyyy年M月"),K80=TEXT(VALUE(K80),"yyyy/M")),TEXT(VALUE(K80),"yyyy年M月"),IF(OR(K80=TEXT(VALUE(K80),"yyyy年"),K80=TEXT(VALUE(K80),"yyyy")),TEXT(VALUE(K80),"yyyy年M月"),K80))),K80)),"不明","-"),"?","-"),"？","-"),"ー","-"),"―","-"),"‐","-"),"－","-")))</f>
        <v/>
      </c>
      <c r="AK95" s="77" t="str" cm="1">
        <f t="array" ref="AK95">IFERROR(IF(C80="","",SUBSTITUTE(SUBSTITUTE(_xlfn.LET(_xlpm.x,MID(DBCS(L80),_xlfn.SEQUENCE(LEN(DBCS(L80))),1),_xlfn.CONCAT(IF(EXACT(UPPER(_xlpm.x),LOWER(_xlpm.x))*ISERROR(VALUE(_xlpm.x))*EXACT(9504&lt;CODE(_xlpm.x),CODE(_xlpm.x)&lt;9591),_xlpm.x,ASC(_xlpm.x)))),"ｰ","ー"),"~","～")),"")</f>
        <v/>
      </c>
      <c r="AL95" s="77" t="str" cm="1">
        <f t="array" ref="AL95">IF(AC95="","",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5" s="77" t="str" cm="1">
        <f t="array" ref="AM95">IF(AC95="","",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5" s="77" t="str">
        <f>IF(AC95="","",IF(【分析依頼書】!$D$36&lt;&gt;"",【分析依頼書】!$D$36,"-"))</f>
        <v/>
      </c>
      <c r="AO95" s="77" t="s">
        <v>254</v>
      </c>
      <c r="AP95" s="77" t="str">
        <f>IF(AC95="","",IF(COUNTIF(【分析依頼書】!$A$42,"*Ｆ?????*")&gt;0,MID(【分析依頼書】!$A$42,FIND("Ｆ",【分析依頼書】!$A$42),6),""))</f>
        <v/>
      </c>
      <c r="AQ95" s="77" t="str">
        <f t="shared" si="9"/>
        <v/>
      </c>
      <c r="AR95" t="str">
        <f t="shared" si="10"/>
        <v/>
      </c>
    </row>
    <row r="96" spans="1:44" hidden="1">
      <c r="A96" s="54"/>
      <c r="B96" s="118"/>
      <c r="C96" s="273"/>
      <c r="D96" s="273"/>
      <c r="E96" s="273"/>
      <c r="F96" s="273"/>
      <c r="G96" s="273"/>
      <c r="H96" s="273"/>
      <c r="I96" s="273"/>
      <c r="J96" s="273"/>
      <c r="K96" s="119"/>
      <c r="L96" s="119"/>
      <c r="AA96" s="77" t="str">
        <f>IF(AC96="","",COUNT(AA$4:AA95)+1)</f>
        <v/>
      </c>
      <c r="AB96" s="77" t="str">
        <f>IF(AA96="","",IF(EXACT(COUNT(AA$4:AA95)+1,A81),"",IF(EXACT(A81-ROW(AB96)+4+COUNT(AA$4:AA95),AA96),"",A81)))</f>
        <v/>
      </c>
      <c r="AC96" s="77" t="str" cm="1">
        <f t="array" ref="AC96">IF(C81="","",SUBSTITUTE(SUBSTITUTE(_xlfn.LET(_xlpm.x,MID(DBCS(C81),_xlfn.SEQUENCE(LEN(DBCS(C81))),1),_xlfn.CONCAT(IF(EXACT(UPPER(_xlpm.x),LOWER(_xlpm.x))*ISERROR(VALUE(_xlpm.x))*EXACT(9504&lt;CODE(_xlpm.x),CODE(_xlpm.x)&lt;9591),_xlpm.x,ASC(_xlpm.x)))),"ｰ","ー"),"~","～"))</f>
        <v/>
      </c>
      <c r="AD96" s="117" t="str">
        <f t="shared" si="11"/>
        <v/>
      </c>
      <c r="AE96" s="77" t="str">
        <f t="shared" si="6"/>
        <v/>
      </c>
      <c r="AF96" s="77" t="str">
        <f t="shared" si="7"/>
        <v/>
      </c>
      <c r="AG96" s="77" t="str">
        <f t="shared" si="8"/>
        <v/>
      </c>
      <c r="AH96" s="115" t="str" cm="1">
        <f t="array" ref="AH96">IFERROR(IF(C81="","",SUBSTITUTE(SUBSTITUTE(_xlfn.LET(_xlpm.x,MID(DBCS(E81),_xlfn.SEQUENCE(LEN(DBCS(E81))),1),_xlfn.CONCAT(IF(EXACT(UPPER(_xlpm.x),LOWER(_xlpm.x))*ISERROR(VALUE(_xlpm.x))*EXACT(9504&lt;CODE(_xlpm.x),CODE(_xlpm.x)&lt;9591),_xlpm.x,ASC(_xlpm.x)))),"ｰ","ー"),"~","～")),"")</f>
        <v/>
      </c>
      <c r="AI96" s="77" t="str" cm="1">
        <f t="array" ref="AI96">IFERROR(IF(C81="","",SUBSTITUTE(SUBSTITUTE(_xlfn.LET(_xlpm.x,MID(DBCS(H81),_xlfn.SEQUENCE(LEN(DBCS(H81))),1),_xlfn.CONCAT(IF(EXACT(UPPER(_xlpm.x),LOWER(_xlpm.x))*ISERROR(VALUE(_xlpm.x))*EXACT(9504&lt;CODE(_xlpm.x),CODE(_xlpm.x)&lt;9591),_xlpm.x,ASC(_xlpm.x)))),"ｰ","ー"),"~","～")),"")</f>
        <v/>
      </c>
      <c r="AJ96" s="77" t="str" cm="1">
        <f t="array" aca="1" ref="AJ96" ca="1">IF(C81="","",ASC(SUBSTITUTE(SUBSTITUTE(SUBSTITUTE(SUBSTITUTE(SUBSTITUTE(SUBSTITUTE(SUBSTITUTE(IF(CELL("type",K81)="b","未記入",IFERROR(IF(OR(K81=TEXT(VALUE(K81),"yyyy年M月d日"),K81=TEXT(VALUE(K81),"yyyy/M/d")),TEXT(VALUE(K81),"yyyy年M月d日"),IF(OR(K81=TEXT(VALUE(K81),"yyyy年M月"),K81=TEXT(VALUE(K81),"yyyy/M")),TEXT(VALUE(K81),"yyyy年M月"),IF(OR(K81=TEXT(VALUE(K81),"yyyy年"),K81=TEXT(VALUE(K81),"yyyy")),TEXT(VALUE(K81),"yyyy年M月"),K81))),K81)),"不明","-"),"?","-"),"？","-"),"ー","-"),"―","-"),"‐","-"),"－","-")))</f>
        <v/>
      </c>
      <c r="AK96" s="77" t="str" cm="1">
        <f t="array" ref="AK96">IFERROR(IF(C81="","",SUBSTITUTE(SUBSTITUTE(_xlfn.LET(_xlpm.x,MID(DBCS(L81),_xlfn.SEQUENCE(LEN(DBCS(L81))),1),_xlfn.CONCAT(IF(EXACT(UPPER(_xlpm.x),LOWER(_xlpm.x))*ISERROR(VALUE(_xlpm.x))*EXACT(9504&lt;CODE(_xlpm.x),CODE(_xlpm.x)&lt;9591),_xlpm.x,ASC(_xlpm.x)))),"ｰ","ー"),"~","～")),"")</f>
        <v/>
      </c>
      <c r="AL96" s="77" t="str" cm="1">
        <f t="array" ref="AL96">IF(AC96="","",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6" s="77" t="str" cm="1">
        <f t="array" ref="AM96">IF(AC96="","",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6" s="77" t="str">
        <f>IF(AC96="","",IF(【分析依頼書】!$D$36&lt;&gt;"",【分析依頼書】!$D$36,"-"))</f>
        <v/>
      </c>
      <c r="AO96" s="77" t="s">
        <v>254</v>
      </c>
      <c r="AP96" s="77" t="str">
        <f>IF(AC96="","",IF(COUNTIF(【分析依頼書】!$A$42,"*Ｆ?????*")&gt;0,MID(【分析依頼書】!$A$42,FIND("Ｆ",【分析依頼書】!$A$42),6),""))</f>
        <v/>
      </c>
      <c r="AQ96" s="77" t="str">
        <f t="shared" si="9"/>
        <v/>
      </c>
      <c r="AR96" t="str">
        <f t="shared" si="10"/>
        <v/>
      </c>
    </row>
    <row r="97" spans="27:44" hidden="1">
      <c r="AA97" s="77" t="str">
        <f>IF(AC97="","",COUNT(AA$4:AA96)+1)</f>
        <v/>
      </c>
      <c r="AB97" s="77" t="str">
        <f>IF(AA97="","",IF(EXACT(COUNT(AA$4:AA96)+1,A82),"",IF(EXACT(A82-ROW(AB97)+4+COUNT(AA$4:AA96),AA97),"",A82)))</f>
        <v/>
      </c>
      <c r="AC97" s="77" t="str" cm="1">
        <f t="array" ref="AC97">IF(C82="","",SUBSTITUTE(SUBSTITUTE(_xlfn.LET(_xlpm.x,MID(DBCS(C82),_xlfn.SEQUENCE(LEN(DBCS(C82))),1),_xlfn.CONCAT(IF(EXACT(UPPER(_xlpm.x),LOWER(_xlpm.x))*ISERROR(VALUE(_xlpm.x))*EXACT(9504&lt;CODE(_xlpm.x),CODE(_xlpm.x)&lt;9591),_xlpm.x,ASC(_xlpm.x)))),"ｰ","ー"),"~","～"))</f>
        <v/>
      </c>
      <c r="AD97" s="117" t="str">
        <f t="shared" si="11"/>
        <v/>
      </c>
      <c r="AE97" s="77" t="str">
        <f t="shared" si="6"/>
        <v/>
      </c>
      <c r="AF97" s="77" t="str">
        <f t="shared" si="7"/>
        <v/>
      </c>
      <c r="AG97" s="77" t="str">
        <f t="shared" si="8"/>
        <v/>
      </c>
      <c r="AH97" s="115" t="str" cm="1">
        <f t="array" ref="AH97">IFERROR(IF(C82="","",SUBSTITUTE(SUBSTITUTE(_xlfn.LET(_xlpm.x,MID(DBCS(E82),_xlfn.SEQUENCE(LEN(DBCS(E82))),1),_xlfn.CONCAT(IF(EXACT(UPPER(_xlpm.x),LOWER(_xlpm.x))*ISERROR(VALUE(_xlpm.x))*EXACT(9504&lt;CODE(_xlpm.x),CODE(_xlpm.x)&lt;9591),_xlpm.x,ASC(_xlpm.x)))),"ｰ","ー"),"~","～")),"")</f>
        <v/>
      </c>
      <c r="AI97" s="77" t="str" cm="1">
        <f t="array" ref="AI97">IFERROR(IF(C82="","",SUBSTITUTE(SUBSTITUTE(_xlfn.LET(_xlpm.x,MID(DBCS(H82),_xlfn.SEQUENCE(LEN(DBCS(H82))),1),_xlfn.CONCAT(IF(EXACT(UPPER(_xlpm.x),LOWER(_xlpm.x))*ISERROR(VALUE(_xlpm.x))*EXACT(9504&lt;CODE(_xlpm.x),CODE(_xlpm.x)&lt;9591),_xlpm.x,ASC(_xlpm.x)))),"ｰ","ー"),"~","～")),"")</f>
        <v/>
      </c>
      <c r="AJ97" s="77" t="str" cm="1">
        <f t="array" aca="1" ref="AJ97" ca="1">IF(C82="","",ASC(SUBSTITUTE(SUBSTITUTE(SUBSTITUTE(SUBSTITUTE(SUBSTITUTE(SUBSTITUTE(SUBSTITUTE(IF(CELL("type",K82)="b","未記入",IFERROR(IF(OR(K82=TEXT(VALUE(K82),"yyyy年M月d日"),K82=TEXT(VALUE(K82),"yyyy/M/d")),TEXT(VALUE(K82),"yyyy年M月d日"),IF(OR(K82=TEXT(VALUE(K82),"yyyy年M月"),K82=TEXT(VALUE(K82),"yyyy/M")),TEXT(VALUE(K82),"yyyy年M月"),IF(OR(K82=TEXT(VALUE(K82),"yyyy年"),K82=TEXT(VALUE(K82),"yyyy")),TEXT(VALUE(K82),"yyyy年M月"),K82))),K82)),"不明","-"),"?","-"),"？","-"),"ー","-"),"―","-"),"‐","-"),"－","-")))</f>
        <v/>
      </c>
      <c r="AK97" s="77" t="str" cm="1">
        <f t="array" ref="AK97">IFERROR(IF(C82="","",SUBSTITUTE(SUBSTITUTE(_xlfn.LET(_xlpm.x,MID(DBCS(L82),_xlfn.SEQUENCE(LEN(DBCS(L82))),1),_xlfn.CONCAT(IF(EXACT(UPPER(_xlpm.x),LOWER(_xlpm.x))*ISERROR(VALUE(_xlpm.x))*EXACT(9504&lt;CODE(_xlpm.x),CODE(_xlpm.x)&lt;9591),_xlpm.x,ASC(_xlpm.x)))),"ｰ","ー"),"~","～")),"")</f>
        <v/>
      </c>
      <c r="AL97" s="77" t="str" cm="1">
        <f t="array" ref="AL97">IF(AC97="","",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7" s="77" t="str" cm="1">
        <f t="array" ref="AM97">IF(AC97="","",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7" s="77" t="str">
        <f>IF(AC97="","",IF(【分析依頼書】!$D$36&lt;&gt;"",【分析依頼書】!$D$36,"-"))</f>
        <v/>
      </c>
      <c r="AO97" s="77" t="s">
        <v>254</v>
      </c>
      <c r="AP97" s="77" t="str">
        <f>IF(AC97="","",IF(COUNTIF(【分析依頼書】!$A$42,"*Ｆ?????*")&gt;0,MID(【分析依頼書】!$A$42,FIND("Ｆ",【分析依頼書】!$A$42),6),""))</f>
        <v/>
      </c>
      <c r="AQ97" s="77" t="str">
        <f t="shared" si="9"/>
        <v/>
      </c>
      <c r="AR97" t="str">
        <f t="shared" si="10"/>
        <v/>
      </c>
    </row>
    <row r="98" spans="27:44" hidden="1">
      <c r="AA98" s="77" t="str">
        <f>IF(AC98="","",COUNT(AA$4:AA97)+1)</f>
        <v/>
      </c>
      <c r="AB98" s="77" t="str">
        <f>IF(AA98="","",IF(EXACT(COUNT(AA$4:AA97)+1,A83),"",IF(EXACT(A83-ROW(AB98)+4+COUNT(AA$4:AA97),AA98),"",A83)))</f>
        <v/>
      </c>
      <c r="AC98" s="77" t="str" cm="1">
        <f t="array" ref="AC98">IF(C83="","",SUBSTITUTE(SUBSTITUTE(_xlfn.LET(_xlpm.x,MID(DBCS(C83),_xlfn.SEQUENCE(LEN(DBCS(C83))),1),_xlfn.CONCAT(IF(EXACT(UPPER(_xlpm.x),LOWER(_xlpm.x))*ISERROR(VALUE(_xlpm.x))*EXACT(9504&lt;CODE(_xlpm.x),CODE(_xlpm.x)&lt;9591),_xlpm.x,ASC(_xlpm.x)))),"ｰ","ー"),"~","～"))</f>
        <v/>
      </c>
      <c r="AD98" s="117" t="str">
        <f t="shared" si="11"/>
        <v/>
      </c>
      <c r="AE98" s="77" t="str">
        <f t="shared" si="6"/>
        <v/>
      </c>
      <c r="AF98" s="77" t="str">
        <f t="shared" si="7"/>
        <v/>
      </c>
      <c r="AG98" s="77" t="str">
        <f t="shared" si="8"/>
        <v/>
      </c>
      <c r="AH98" s="115" t="str" cm="1">
        <f t="array" ref="AH98">IFERROR(IF(C83="","",SUBSTITUTE(SUBSTITUTE(_xlfn.LET(_xlpm.x,MID(DBCS(E83),_xlfn.SEQUENCE(LEN(DBCS(E83))),1),_xlfn.CONCAT(IF(EXACT(UPPER(_xlpm.x),LOWER(_xlpm.x))*ISERROR(VALUE(_xlpm.x))*EXACT(9504&lt;CODE(_xlpm.x),CODE(_xlpm.x)&lt;9591),_xlpm.x,ASC(_xlpm.x)))),"ｰ","ー"),"~","～")),"")</f>
        <v/>
      </c>
      <c r="AI98" s="77" t="str" cm="1">
        <f t="array" ref="AI98">IFERROR(IF(C83="","",SUBSTITUTE(SUBSTITUTE(_xlfn.LET(_xlpm.x,MID(DBCS(H83),_xlfn.SEQUENCE(LEN(DBCS(H83))),1),_xlfn.CONCAT(IF(EXACT(UPPER(_xlpm.x),LOWER(_xlpm.x))*ISERROR(VALUE(_xlpm.x))*EXACT(9504&lt;CODE(_xlpm.x),CODE(_xlpm.x)&lt;9591),_xlpm.x,ASC(_xlpm.x)))),"ｰ","ー"),"~","～")),"")</f>
        <v/>
      </c>
      <c r="AJ98" s="77" t="str" cm="1">
        <f t="array" aca="1" ref="AJ98" ca="1">IF(C83="","",ASC(SUBSTITUTE(SUBSTITUTE(SUBSTITUTE(SUBSTITUTE(SUBSTITUTE(SUBSTITUTE(SUBSTITUTE(IF(CELL("type",K83)="b","未記入",IFERROR(IF(OR(K83=TEXT(VALUE(K83),"yyyy年M月d日"),K83=TEXT(VALUE(K83),"yyyy/M/d")),TEXT(VALUE(K83),"yyyy年M月d日"),IF(OR(K83=TEXT(VALUE(K83),"yyyy年M月"),K83=TEXT(VALUE(K83),"yyyy/M")),TEXT(VALUE(K83),"yyyy年M月"),IF(OR(K83=TEXT(VALUE(K83),"yyyy年"),K83=TEXT(VALUE(K83),"yyyy")),TEXT(VALUE(K83),"yyyy年M月"),K83))),K83)),"不明","-"),"?","-"),"？","-"),"ー","-"),"―","-"),"‐","-"),"－","-")))</f>
        <v/>
      </c>
      <c r="AK98" s="77" t="str" cm="1">
        <f t="array" ref="AK98">IFERROR(IF(C83="","",SUBSTITUTE(SUBSTITUTE(_xlfn.LET(_xlpm.x,MID(DBCS(L83),_xlfn.SEQUENCE(LEN(DBCS(L83))),1),_xlfn.CONCAT(IF(EXACT(UPPER(_xlpm.x),LOWER(_xlpm.x))*ISERROR(VALUE(_xlpm.x))*EXACT(9504&lt;CODE(_xlpm.x),CODE(_xlpm.x)&lt;9591),_xlpm.x,ASC(_xlpm.x)))),"ｰ","ー"),"~","～")),"")</f>
        <v/>
      </c>
      <c r="AL98" s="77" t="str" cm="1">
        <f t="array" ref="AL98">IF(AC98="","",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8" s="77" t="str" cm="1">
        <f t="array" ref="AM98">IF(AC98="","",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8" s="77" t="str">
        <f>IF(AC98="","",IF(【分析依頼書】!$D$36&lt;&gt;"",【分析依頼書】!$D$36,"-"))</f>
        <v/>
      </c>
      <c r="AO98" s="77" t="s">
        <v>254</v>
      </c>
      <c r="AP98" s="77" t="str">
        <f>IF(AC98="","",IF(COUNTIF(【分析依頼書】!$A$42,"*Ｆ?????*")&gt;0,MID(【分析依頼書】!$A$42,FIND("Ｆ",【分析依頼書】!$A$42),6),""))</f>
        <v/>
      </c>
      <c r="AQ98" s="77" t="str">
        <f t="shared" si="9"/>
        <v/>
      </c>
      <c r="AR98" t="str">
        <f t="shared" si="10"/>
        <v/>
      </c>
    </row>
    <row r="99" spans="27:44" hidden="1">
      <c r="AA99" s="77" t="str">
        <f>IF(AC99="","",COUNT(AA$4:AA98)+1)</f>
        <v/>
      </c>
      <c r="AB99" s="77" t="str">
        <f>IF(AA99="","",IF(EXACT(COUNT(AA$4:AA98)+1,A84),"",IF(EXACT(A84-ROW(AB99)+4+COUNT(AA$4:AA98),AA99),"",A84)))</f>
        <v/>
      </c>
      <c r="AC99" s="77" t="str" cm="1">
        <f t="array" ref="AC99">IF(C84="","",SUBSTITUTE(SUBSTITUTE(_xlfn.LET(_xlpm.x,MID(DBCS(C84),_xlfn.SEQUENCE(LEN(DBCS(C84))),1),_xlfn.CONCAT(IF(EXACT(UPPER(_xlpm.x),LOWER(_xlpm.x))*ISERROR(VALUE(_xlpm.x))*EXACT(9504&lt;CODE(_xlpm.x),CODE(_xlpm.x)&lt;9591),_xlpm.x,ASC(_xlpm.x)))),"ｰ","ー"),"~","～"))</f>
        <v/>
      </c>
      <c r="AD99" s="117" t="str">
        <f t="shared" si="11"/>
        <v/>
      </c>
      <c r="AE99" s="77" t="str">
        <f t="shared" si="6"/>
        <v/>
      </c>
      <c r="AF99" s="77" t="str">
        <f t="shared" si="7"/>
        <v/>
      </c>
      <c r="AG99" s="77" t="str">
        <f t="shared" si="8"/>
        <v/>
      </c>
      <c r="AH99" s="115" t="str" cm="1">
        <f t="array" ref="AH99">IFERROR(IF(C84="","",SUBSTITUTE(SUBSTITUTE(_xlfn.LET(_xlpm.x,MID(DBCS(E84),_xlfn.SEQUENCE(LEN(DBCS(E84))),1),_xlfn.CONCAT(IF(EXACT(UPPER(_xlpm.x),LOWER(_xlpm.x))*ISERROR(VALUE(_xlpm.x))*EXACT(9504&lt;CODE(_xlpm.x),CODE(_xlpm.x)&lt;9591),_xlpm.x,ASC(_xlpm.x)))),"ｰ","ー"),"~","～")),"")</f>
        <v/>
      </c>
      <c r="AI99" s="77" t="str" cm="1">
        <f t="array" ref="AI99">IFERROR(IF(C84="","",SUBSTITUTE(SUBSTITUTE(_xlfn.LET(_xlpm.x,MID(DBCS(H84),_xlfn.SEQUENCE(LEN(DBCS(H84))),1),_xlfn.CONCAT(IF(EXACT(UPPER(_xlpm.x),LOWER(_xlpm.x))*ISERROR(VALUE(_xlpm.x))*EXACT(9504&lt;CODE(_xlpm.x),CODE(_xlpm.x)&lt;9591),_xlpm.x,ASC(_xlpm.x)))),"ｰ","ー"),"~","～")),"")</f>
        <v/>
      </c>
      <c r="AJ99" s="77" t="str" cm="1">
        <f t="array" aca="1" ref="AJ99" ca="1">IF(C84="","",ASC(SUBSTITUTE(SUBSTITUTE(SUBSTITUTE(SUBSTITUTE(SUBSTITUTE(SUBSTITUTE(SUBSTITUTE(IF(CELL("type",K84)="b","未記入",IFERROR(IF(OR(K84=TEXT(VALUE(K84),"yyyy年M月d日"),K84=TEXT(VALUE(K84),"yyyy/M/d")),TEXT(VALUE(K84),"yyyy年M月d日"),IF(OR(K84=TEXT(VALUE(K84),"yyyy年M月"),K84=TEXT(VALUE(K84),"yyyy/M")),TEXT(VALUE(K84),"yyyy年M月"),IF(OR(K84=TEXT(VALUE(K84),"yyyy年"),K84=TEXT(VALUE(K84),"yyyy")),TEXT(VALUE(K84),"yyyy年M月"),K84))),K84)),"不明","-"),"?","-"),"？","-"),"ー","-"),"―","-"),"‐","-"),"－","-")))</f>
        <v/>
      </c>
      <c r="AK99" s="77" t="str" cm="1">
        <f t="array" ref="AK99">IFERROR(IF(C84="","",SUBSTITUTE(SUBSTITUTE(_xlfn.LET(_xlpm.x,MID(DBCS(L84),_xlfn.SEQUENCE(LEN(DBCS(L84))),1),_xlfn.CONCAT(IF(EXACT(UPPER(_xlpm.x),LOWER(_xlpm.x))*ISERROR(VALUE(_xlpm.x))*EXACT(9504&lt;CODE(_xlpm.x),CODE(_xlpm.x)&lt;9591),_xlpm.x,ASC(_xlpm.x)))),"ｰ","ー"),"~","～")),"")</f>
        <v/>
      </c>
      <c r="AL99" s="77" t="str" cm="1">
        <f t="array" ref="AL99">IF(AC99="","",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99" s="77" t="str" cm="1">
        <f t="array" ref="AM99">IF(AC99="","",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99" s="77" t="str">
        <f>IF(AC99="","",IF(【分析依頼書】!$D$36&lt;&gt;"",【分析依頼書】!$D$36,"-"))</f>
        <v/>
      </c>
      <c r="AO99" s="77" t="s">
        <v>254</v>
      </c>
      <c r="AP99" s="77" t="str">
        <f>IF(AC99="","",IF(COUNTIF(【分析依頼書】!$A$42,"*Ｆ?????*")&gt;0,MID(【分析依頼書】!$A$42,FIND("Ｆ",【分析依頼書】!$A$42),6),""))</f>
        <v/>
      </c>
      <c r="AQ99" s="77" t="str">
        <f t="shared" si="9"/>
        <v/>
      </c>
      <c r="AR99" t="str">
        <f t="shared" si="10"/>
        <v/>
      </c>
    </row>
    <row r="100" spans="27:44" hidden="1">
      <c r="AA100" s="77" t="str">
        <f>IF(AC100="","",COUNT(AA$4:AA99)+1)</f>
        <v/>
      </c>
      <c r="AB100" s="77" t="str">
        <f>IF(AA100="","",IF(EXACT(COUNT(AA$4:AA99)+1,A85),"",IF(EXACT(A85-ROW(AB100)+4+COUNT(AA$4:AA99),AA100),"",A85)))</f>
        <v/>
      </c>
      <c r="AC100" s="77" t="str" cm="1">
        <f t="array" ref="AC100">IF(C85="","",SUBSTITUTE(SUBSTITUTE(_xlfn.LET(_xlpm.x,MID(DBCS(C85),_xlfn.SEQUENCE(LEN(DBCS(C85))),1),_xlfn.CONCAT(IF(EXACT(UPPER(_xlpm.x),LOWER(_xlpm.x))*ISERROR(VALUE(_xlpm.x))*EXACT(9504&lt;CODE(_xlpm.x),CODE(_xlpm.x)&lt;9591),_xlpm.x,ASC(_xlpm.x)))),"ｰ","ー"),"~","～"))</f>
        <v/>
      </c>
      <c r="AD100" s="117" t="str">
        <f t="shared" si="11"/>
        <v/>
      </c>
      <c r="AE100" s="77" t="str">
        <f t="shared" si="6"/>
        <v/>
      </c>
      <c r="AF100" s="77" t="str">
        <f t="shared" si="7"/>
        <v/>
      </c>
      <c r="AG100" s="77" t="str">
        <f t="shared" si="8"/>
        <v/>
      </c>
      <c r="AH100" s="115" t="str" cm="1">
        <f t="array" ref="AH100">IFERROR(IF(C85="","",SUBSTITUTE(SUBSTITUTE(_xlfn.LET(_xlpm.x,MID(DBCS(E85),_xlfn.SEQUENCE(LEN(DBCS(E85))),1),_xlfn.CONCAT(IF(EXACT(UPPER(_xlpm.x),LOWER(_xlpm.x))*ISERROR(VALUE(_xlpm.x))*EXACT(9504&lt;CODE(_xlpm.x),CODE(_xlpm.x)&lt;9591),_xlpm.x,ASC(_xlpm.x)))),"ｰ","ー"),"~","～")),"")</f>
        <v/>
      </c>
      <c r="AI100" s="77" t="str" cm="1">
        <f t="array" ref="AI100">IFERROR(IF(C85="","",SUBSTITUTE(SUBSTITUTE(_xlfn.LET(_xlpm.x,MID(DBCS(H85),_xlfn.SEQUENCE(LEN(DBCS(H85))),1),_xlfn.CONCAT(IF(EXACT(UPPER(_xlpm.x),LOWER(_xlpm.x))*ISERROR(VALUE(_xlpm.x))*EXACT(9504&lt;CODE(_xlpm.x),CODE(_xlpm.x)&lt;9591),_xlpm.x,ASC(_xlpm.x)))),"ｰ","ー"),"~","～")),"")</f>
        <v/>
      </c>
      <c r="AJ100" s="77" t="str" cm="1">
        <f t="array" aca="1" ref="AJ100" ca="1">IF(C85="","",ASC(SUBSTITUTE(SUBSTITUTE(SUBSTITUTE(SUBSTITUTE(SUBSTITUTE(SUBSTITUTE(SUBSTITUTE(IF(CELL("type",K85)="b","未記入",IFERROR(IF(OR(K85=TEXT(VALUE(K85),"yyyy年M月d日"),K85=TEXT(VALUE(K85),"yyyy/M/d")),TEXT(VALUE(K85),"yyyy年M月d日"),IF(OR(K85=TEXT(VALUE(K85),"yyyy年M月"),K85=TEXT(VALUE(K85),"yyyy/M")),TEXT(VALUE(K85),"yyyy年M月"),IF(OR(K85=TEXT(VALUE(K85),"yyyy年"),K85=TEXT(VALUE(K85),"yyyy")),TEXT(VALUE(K85),"yyyy年M月"),K85))),K85)),"不明","-"),"?","-"),"？","-"),"ー","-"),"―","-"),"‐","-"),"－","-")))</f>
        <v/>
      </c>
      <c r="AK100" s="77" t="str" cm="1">
        <f t="array" ref="AK100">IFERROR(IF(C85="","",SUBSTITUTE(SUBSTITUTE(_xlfn.LET(_xlpm.x,MID(DBCS(L85),_xlfn.SEQUENCE(LEN(DBCS(L85))),1),_xlfn.CONCAT(IF(EXACT(UPPER(_xlpm.x),LOWER(_xlpm.x))*ISERROR(VALUE(_xlpm.x))*EXACT(9504&lt;CODE(_xlpm.x),CODE(_xlpm.x)&lt;9591),_xlpm.x,ASC(_xlpm.x)))),"ｰ","ー"),"~","～")),"")</f>
        <v/>
      </c>
      <c r="AL100" s="77" t="str" cm="1">
        <f t="array" ref="AL100">IF(AC100="","",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00" s="77" t="str" cm="1">
        <f t="array" ref="AM100">IF(AC100="","",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00" s="77" t="str">
        <f>IF(AC100="","",IF(【分析依頼書】!$D$36&lt;&gt;"",【分析依頼書】!$D$36,"-"))</f>
        <v/>
      </c>
      <c r="AO100" s="77" t="s">
        <v>254</v>
      </c>
      <c r="AP100" s="77" t="str">
        <f>IF(AC100="","",IF(COUNTIF(【分析依頼書】!$A$42,"*Ｆ?????*")&gt;0,MID(【分析依頼書】!$A$42,FIND("Ｆ",【分析依頼書】!$A$42),6),""))</f>
        <v/>
      </c>
      <c r="AQ100" s="77" t="str">
        <f t="shared" si="9"/>
        <v/>
      </c>
      <c r="AR100" t="str">
        <f t="shared" si="10"/>
        <v/>
      </c>
    </row>
    <row r="101" spans="27:44" hidden="1">
      <c r="AA101" s="77" t="str">
        <f>IF(AC101="","",COUNT(AA$4:AA100)+1)</f>
        <v/>
      </c>
      <c r="AB101" s="77" t="str">
        <f>IF(AA101="","",IF(EXACT(COUNT(AA$4:AA100)+1,A86),"",IF(EXACT(A86-ROW(AB101)+4+COUNT(AA$4:AA100),AA101),"",A86)))</f>
        <v/>
      </c>
      <c r="AC101" s="77" t="str" cm="1">
        <f t="array" ref="AC101">IF(C86="","",SUBSTITUTE(SUBSTITUTE(_xlfn.LET(_xlpm.x,MID(DBCS(C86),_xlfn.SEQUENCE(LEN(DBCS(C86))),1),_xlfn.CONCAT(IF(EXACT(UPPER(_xlpm.x),LOWER(_xlpm.x))*ISERROR(VALUE(_xlpm.x))*EXACT(9504&lt;CODE(_xlpm.x),CODE(_xlpm.x)&lt;9591),_xlpm.x,ASC(_xlpm.x)))),"ｰ","ー"),"~","～"))</f>
        <v/>
      </c>
      <c r="AD101" s="117" t="str">
        <f t="shared" si="11"/>
        <v/>
      </c>
      <c r="AE101" s="77" t="str">
        <f t="shared" si="6"/>
        <v/>
      </c>
      <c r="AF101" s="77" t="str">
        <f t="shared" si="7"/>
        <v/>
      </c>
      <c r="AG101" s="77" t="str">
        <f t="shared" si="8"/>
        <v/>
      </c>
      <c r="AH101" s="115" t="str" cm="1">
        <f t="array" ref="AH101">IFERROR(IF(C86="","",SUBSTITUTE(SUBSTITUTE(_xlfn.LET(_xlpm.x,MID(DBCS(E86),_xlfn.SEQUENCE(LEN(DBCS(E86))),1),_xlfn.CONCAT(IF(EXACT(UPPER(_xlpm.x),LOWER(_xlpm.x))*ISERROR(VALUE(_xlpm.x))*EXACT(9504&lt;CODE(_xlpm.x),CODE(_xlpm.x)&lt;9591),_xlpm.x,ASC(_xlpm.x)))),"ｰ","ー"),"~","～")),"")</f>
        <v/>
      </c>
      <c r="AI101" s="77" t="str" cm="1">
        <f t="array" ref="AI101">IFERROR(IF(C86="","",SUBSTITUTE(SUBSTITUTE(_xlfn.LET(_xlpm.x,MID(DBCS(H86),_xlfn.SEQUENCE(LEN(DBCS(H86))),1),_xlfn.CONCAT(IF(EXACT(UPPER(_xlpm.x),LOWER(_xlpm.x))*ISERROR(VALUE(_xlpm.x))*EXACT(9504&lt;CODE(_xlpm.x),CODE(_xlpm.x)&lt;9591),_xlpm.x,ASC(_xlpm.x)))),"ｰ","ー"),"~","～")),"")</f>
        <v/>
      </c>
      <c r="AJ101" s="77" t="str" cm="1">
        <f t="array" aca="1" ref="AJ101" ca="1">IF(C86="","",ASC(SUBSTITUTE(SUBSTITUTE(SUBSTITUTE(SUBSTITUTE(SUBSTITUTE(SUBSTITUTE(SUBSTITUTE(IF(CELL("type",K86)="b","未記入",IFERROR(IF(OR(K86=TEXT(VALUE(K86),"yyyy年M月d日"),K86=TEXT(VALUE(K86),"yyyy/M/d")),TEXT(VALUE(K86),"yyyy年M月d日"),IF(OR(K86=TEXT(VALUE(K86),"yyyy年M月"),K86=TEXT(VALUE(K86),"yyyy/M")),TEXT(VALUE(K86),"yyyy年M月"),IF(OR(K86=TEXT(VALUE(K86),"yyyy年"),K86=TEXT(VALUE(K86),"yyyy")),TEXT(VALUE(K86),"yyyy年M月"),K86))),K86)),"不明","-"),"?","-"),"？","-"),"ー","-"),"―","-"),"‐","-"),"－","-")))</f>
        <v/>
      </c>
      <c r="AK101" s="77" t="str" cm="1">
        <f t="array" ref="AK101">IFERROR(IF(C86="","",SUBSTITUTE(SUBSTITUTE(_xlfn.LET(_xlpm.x,MID(DBCS(L86),_xlfn.SEQUENCE(LEN(DBCS(L86))),1),_xlfn.CONCAT(IF(EXACT(UPPER(_xlpm.x),LOWER(_xlpm.x))*ISERROR(VALUE(_xlpm.x))*EXACT(9504&lt;CODE(_xlpm.x),CODE(_xlpm.x)&lt;9591),_xlpm.x,ASC(_xlpm.x)))),"ｰ","ー"),"~","～")),"")</f>
        <v/>
      </c>
      <c r="AL101" s="77" t="str" cm="1">
        <f t="array" ref="AL101">IF(AC101="","",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01" s="77" t="str" cm="1">
        <f t="array" ref="AM101">IF(AC101="","",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01" s="77" t="str">
        <f>IF(AC101="","",IF(【分析依頼書】!$D$36&lt;&gt;"",【分析依頼書】!$D$36,"-"))</f>
        <v/>
      </c>
      <c r="AO101" s="77" t="s">
        <v>254</v>
      </c>
      <c r="AP101" s="77" t="str">
        <f>IF(AC101="","",IF(COUNTIF(【分析依頼書】!$A$42,"*Ｆ?????*")&gt;0,MID(【分析依頼書】!$A$42,FIND("Ｆ",【分析依頼書】!$A$42),6),""))</f>
        <v/>
      </c>
      <c r="AQ101" s="77" t="str">
        <f t="shared" si="9"/>
        <v/>
      </c>
      <c r="AR101" t="str">
        <f t="shared" si="10"/>
        <v/>
      </c>
    </row>
    <row r="102" spans="27:44" hidden="1">
      <c r="AA102" s="77" t="str">
        <f>IF(AC102="","",COUNT(AA$4:AA101)+1)</f>
        <v/>
      </c>
      <c r="AB102" s="77" t="str">
        <f>IF(AA102="","",IF(EXACT(COUNT(AA$4:AA101)+1,A87),"",IF(EXACT(A87-ROW(AB102)+4+COUNT(AA$4:AA101),AA102),"",A87)))</f>
        <v/>
      </c>
      <c r="AC102" s="77" t="str" cm="1">
        <f t="array" ref="AC102">IF(C87="","",SUBSTITUTE(SUBSTITUTE(_xlfn.LET(_xlpm.x,MID(DBCS(C87),_xlfn.SEQUENCE(LEN(DBCS(C87))),1),_xlfn.CONCAT(IF(EXACT(UPPER(_xlpm.x),LOWER(_xlpm.x))*ISERROR(VALUE(_xlpm.x))*EXACT(9504&lt;CODE(_xlpm.x),CODE(_xlpm.x)&lt;9591),_xlpm.x,ASC(_xlpm.x)))),"ｰ","ー"),"~","～"))</f>
        <v/>
      </c>
      <c r="AD102" s="117" t="str">
        <f t="shared" si="11"/>
        <v/>
      </c>
      <c r="AE102" s="77" t="str">
        <f t="shared" si="6"/>
        <v/>
      </c>
      <c r="AF102" s="77" t="str">
        <f t="shared" si="7"/>
        <v/>
      </c>
      <c r="AG102" s="77" t="str">
        <f t="shared" si="8"/>
        <v/>
      </c>
      <c r="AH102" s="115" t="str" cm="1">
        <f t="array" ref="AH102">IFERROR(IF(C87="","",SUBSTITUTE(SUBSTITUTE(_xlfn.LET(_xlpm.x,MID(DBCS(E87),_xlfn.SEQUENCE(LEN(DBCS(E87))),1),_xlfn.CONCAT(IF(EXACT(UPPER(_xlpm.x),LOWER(_xlpm.x))*ISERROR(VALUE(_xlpm.x))*EXACT(9504&lt;CODE(_xlpm.x),CODE(_xlpm.x)&lt;9591),_xlpm.x,ASC(_xlpm.x)))),"ｰ","ー"),"~","～")),"")</f>
        <v/>
      </c>
      <c r="AI102" s="77" t="str" cm="1">
        <f t="array" ref="AI102">IFERROR(IF(C87="","",SUBSTITUTE(SUBSTITUTE(_xlfn.LET(_xlpm.x,MID(DBCS(H87),_xlfn.SEQUENCE(LEN(DBCS(H87))),1),_xlfn.CONCAT(IF(EXACT(UPPER(_xlpm.x),LOWER(_xlpm.x))*ISERROR(VALUE(_xlpm.x))*EXACT(9504&lt;CODE(_xlpm.x),CODE(_xlpm.x)&lt;9591),_xlpm.x,ASC(_xlpm.x)))),"ｰ","ー"),"~","～")),"")</f>
        <v/>
      </c>
      <c r="AJ102" s="77" t="str" cm="1">
        <f t="array" aca="1" ref="AJ102" ca="1">IF(C87="","",ASC(SUBSTITUTE(SUBSTITUTE(SUBSTITUTE(SUBSTITUTE(SUBSTITUTE(SUBSTITUTE(SUBSTITUTE(IF(CELL("type",K87)="b","未記入",IFERROR(IF(OR(K87=TEXT(VALUE(K87),"yyyy年M月d日"),K87=TEXT(VALUE(K87),"yyyy/M/d")),TEXT(VALUE(K87),"yyyy年M月d日"),IF(OR(K87=TEXT(VALUE(K87),"yyyy年M月"),K87=TEXT(VALUE(K87),"yyyy/M")),TEXT(VALUE(K87),"yyyy年M月"),IF(OR(K87=TEXT(VALUE(K87),"yyyy年"),K87=TEXT(VALUE(K87),"yyyy")),TEXT(VALUE(K87),"yyyy年M月"),K87))),K87)),"不明","-"),"?","-"),"？","-"),"ー","-"),"―","-"),"‐","-"),"－","-")))</f>
        <v/>
      </c>
      <c r="AK102" s="77" t="str" cm="1">
        <f t="array" ref="AK102">IFERROR(IF(C87="","",SUBSTITUTE(SUBSTITUTE(_xlfn.LET(_xlpm.x,MID(DBCS(L87),_xlfn.SEQUENCE(LEN(DBCS(L87))),1),_xlfn.CONCAT(IF(EXACT(UPPER(_xlpm.x),LOWER(_xlpm.x))*ISERROR(VALUE(_xlpm.x))*EXACT(9504&lt;CODE(_xlpm.x),CODE(_xlpm.x)&lt;9591),_xlpm.x,ASC(_xlpm.x)))),"ｰ","ー"),"~","～")),"")</f>
        <v/>
      </c>
      <c r="AL102" s="77" t="str" cm="1">
        <f t="array" ref="AL102">IF(AC102="","",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02" s="77" t="str" cm="1">
        <f t="array" ref="AM102">IF(AC102="","",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02" s="77" t="str">
        <f>IF(AC102="","",IF(【分析依頼書】!$D$36&lt;&gt;"",【分析依頼書】!$D$36,"-"))</f>
        <v/>
      </c>
      <c r="AO102" s="77" t="s">
        <v>254</v>
      </c>
      <c r="AP102" s="77" t="str">
        <f>IF(AC102="","",IF(COUNTIF(【分析依頼書】!$A$42,"*Ｆ?????*")&gt;0,MID(【分析依頼書】!$A$42,FIND("Ｆ",【分析依頼書】!$A$42),6),""))</f>
        <v/>
      </c>
      <c r="AQ102" s="77" t="str">
        <f t="shared" si="9"/>
        <v/>
      </c>
      <c r="AR102" t="str">
        <f t="shared" si="10"/>
        <v/>
      </c>
    </row>
    <row r="103" spans="27:44" hidden="1">
      <c r="AA103" s="77" t="str">
        <f>IF(AC103="","",COUNT(AA$4:AA102)+1)</f>
        <v/>
      </c>
      <c r="AB103" s="77" t="str">
        <f>IF(AA103="","",IF(EXACT(COUNT(AA$4:AA102)+1,A88),"",IF(EXACT(A88-ROW(AB103)+4+COUNT(AA$4:AA102),AA103),"",A88)))</f>
        <v/>
      </c>
      <c r="AC103" s="77" t="str" cm="1">
        <f t="array" ref="AC103">IF(C88="","",SUBSTITUTE(SUBSTITUTE(_xlfn.LET(_xlpm.x,MID(DBCS(C88),_xlfn.SEQUENCE(LEN(DBCS(C88))),1),_xlfn.CONCAT(IF(EXACT(UPPER(_xlpm.x),LOWER(_xlpm.x))*ISERROR(VALUE(_xlpm.x))*EXACT(9504&lt;CODE(_xlpm.x),CODE(_xlpm.x)&lt;9591),_xlpm.x,ASC(_xlpm.x)))),"ｰ","ー"),"~","～"))</f>
        <v/>
      </c>
      <c r="AD103" s="117" t="str">
        <f t="shared" si="11"/>
        <v/>
      </c>
      <c r="AE103" s="77" t="str">
        <f t="shared" si="6"/>
        <v/>
      </c>
      <c r="AF103" s="77" t="str">
        <f t="shared" si="7"/>
        <v/>
      </c>
      <c r="AG103" s="77" t="str">
        <f t="shared" si="8"/>
        <v/>
      </c>
      <c r="AH103" s="115" t="str" cm="1">
        <f t="array" ref="AH103">IFERROR(IF(C88="","",SUBSTITUTE(SUBSTITUTE(_xlfn.LET(_xlpm.x,MID(DBCS(E88),_xlfn.SEQUENCE(LEN(DBCS(E88))),1),_xlfn.CONCAT(IF(EXACT(UPPER(_xlpm.x),LOWER(_xlpm.x))*ISERROR(VALUE(_xlpm.x))*EXACT(9504&lt;CODE(_xlpm.x),CODE(_xlpm.x)&lt;9591),_xlpm.x,ASC(_xlpm.x)))),"ｰ","ー"),"~","～")),"")</f>
        <v/>
      </c>
      <c r="AI103" s="77" t="str" cm="1">
        <f t="array" ref="AI103">IFERROR(IF(C88="","",SUBSTITUTE(SUBSTITUTE(_xlfn.LET(_xlpm.x,MID(DBCS(H88),_xlfn.SEQUENCE(LEN(DBCS(H88))),1),_xlfn.CONCAT(IF(EXACT(UPPER(_xlpm.x),LOWER(_xlpm.x))*ISERROR(VALUE(_xlpm.x))*EXACT(9504&lt;CODE(_xlpm.x),CODE(_xlpm.x)&lt;9591),_xlpm.x,ASC(_xlpm.x)))),"ｰ","ー"),"~","～")),"")</f>
        <v/>
      </c>
      <c r="AJ103" s="77" t="str" cm="1">
        <f t="array" aca="1" ref="AJ103" ca="1">IF(C88="","",ASC(SUBSTITUTE(SUBSTITUTE(SUBSTITUTE(SUBSTITUTE(SUBSTITUTE(SUBSTITUTE(SUBSTITUTE(IF(CELL("type",K88)="b","未記入",IFERROR(IF(OR(K88=TEXT(VALUE(K88),"yyyy年M月d日"),K88=TEXT(VALUE(K88),"yyyy/M/d")),TEXT(VALUE(K88),"yyyy年M月d日"),IF(OR(K88=TEXT(VALUE(K88),"yyyy年M月"),K88=TEXT(VALUE(K88),"yyyy/M")),TEXT(VALUE(K88),"yyyy年M月"),IF(OR(K88=TEXT(VALUE(K88),"yyyy年"),K88=TEXT(VALUE(K88),"yyyy")),TEXT(VALUE(K88),"yyyy年M月"),K88))),K88)),"不明","-"),"?","-"),"？","-"),"ー","-"),"―","-"),"‐","-"),"－","-")))</f>
        <v/>
      </c>
      <c r="AK103" s="77" t="str" cm="1">
        <f t="array" ref="AK103">IFERROR(IF(C88="","",SUBSTITUTE(SUBSTITUTE(_xlfn.LET(_xlpm.x,MID(DBCS(L88),_xlfn.SEQUENCE(LEN(DBCS(L88))),1),_xlfn.CONCAT(IF(EXACT(UPPER(_xlpm.x),LOWER(_xlpm.x))*ISERROR(VALUE(_xlpm.x))*EXACT(9504&lt;CODE(_xlpm.x),CODE(_xlpm.x)&lt;9591),_xlpm.x,ASC(_xlpm.x)))),"ｰ","ー"),"~","～")),"")</f>
        <v/>
      </c>
      <c r="AL103" s="77" t="str" cm="1">
        <f t="array" ref="AL103">IF(AC103="","",IF(【分析依頼書】!$D$37="","未記入",SUBSTITUTE(SUBSTITUTE(SUBSTITUTE(SUBSTITUTE(SUBSTITUTE(SUBSTITUTE(SUBSTITUTE(SUBSTITUTE(_xlfn.LET(_xlpm.x,MID(DBCS(【分析依頼書】!$D$37),_xlfn.SEQUENCE(LEN(DBCS(【分析依頼書】!$D$37))),1),_xlfn.CONCAT(IF(EXACT(UPPER(_xlpm.x),LOWER(_xlpm.x))*ISERROR(VALUE(_xlpm.x))*EXACT(9504&lt;CODE(_xlpm.x),CODE(_xlpm.x)&lt;9591),_xlpm.x,ASC(_xlpm.x)))),"ｰ","ー"),"~","～"),"(株)","株式会社"),"（株）","株式会社"),"㈱","株式会社"),"(有)","有限会社"),"㈲","有限会社"),"（有）","有限会社")))</f>
        <v/>
      </c>
      <c r="AM103" s="77" t="str" cm="1">
        <f t="array" ref="AM103">IF(AC103="","",IF(【分析依頼書】!$D$38="","未記入",SUBSTITUTE(SUBSTITUTE(SUBSTITUTE(SUBSTITUTE(SUBSTITUTE(SUBSTITUTE(SUBSTITUTE(SUBSTITUTE(_xlfn.LET(_xlpm.x,MID(DBCS(【分析依頼書】!$D$38),_xlfn.SEQUENCE(LEN(DBCS(【分析依頼書】!$D$38))),1),_xlfn.CONCAT(IF(EXACT(UPPER(_xlpm.x),LOWER(_xlpm.x))*ISERROR(VALUE(_xlpm.x))*EXACT(9504&lt;CODE(_xlpm.x),CODE(_xlpm.x)&lt;9591),_xlpm.x,ASC(_xlpm.x)))),"ｰ","ー"),"~","～"),"(株)","株式会社"),"（株）","株式会社"),"㈱","株式会社"),"(有)","有限会社"),"㈲","有限会社"),"（有）","有限会社")))</f>
        <v/>
      </c>
      <c r="AN103" s="77" t="str">
        <f>IF(AC103="","",IF(【分析依頼書】!$D$36&lt;&gt;"",【分析依頼書】!$D$36,"-"))</f>
        <v/>
      </c>
      <c r="AO103" s="77" t="s">
        <v>254</v>
      </c>
      <c r="AP103" s="77" t="str">
        <f>IF(AC103="","",IF(COUNTIF(【分析依頼書】!$A$42,"*Ｆ?????*")&gt;0,MID(【分析依頼書】!$A$42,FIND("Ｆ",【分析依頼書】!$A$42),6),""))</f>
        <v/>
      </c>
      <c r="AQ103" s="77" t="str">
        <f t="shared" si="9"/>
        <v/>
      </c>
      <c r="AR103" t="str">
        <f t="shared" si="10"/>
        <v/>
      </c>
    </row>
  </sheetData>
  <sheetProtection algorithmName="SHA-512" hashValue="uQEfqBVcG1t3VX43ntyLycrld0zUURH/I5OihWA15ZfRjyz0KdNVPRbpQ2VaXZbYvhbXBKqu1rTG2WMT+anvMA==" saltValue="CX2NOdp/m1U8kN/o/eJ5jA==" spinCount="100000" sheet="1" objects="1" scenarios="1"/>
  <mergeCells count="304">
    <mergeCell ref="AR1:AR2"/>
    <mergeCell ref="C4:D4"/>
    <mergeCell ref="E4:G4"/>
    <mergeCell ref="H4:J4"/>
    <mergeCell ref="C5:D5"/>
    <mergeCell ref="E5:G5"/>
    <mergeCell ref="H5:J5"/>
    <mergeCell ref="C2:D2"/>
    <mergeCell ref="E2:G2"/>
    <mergeCell ref="H2:J2"/>
    <mergeCell ref="C3:D3"/>
    <mergeCell ref="E3:G3"/>
    <mergeCell ref="H3:J3"/>
    <mergeCell ref="AH2:AH3"/>
    <mergeCell ref="AK2:AK3"/>
    <mergeCell ref="AA1:AB1"/>
    <mergeCell ref="AP2:AP3"/>
    <mergeCell ref="AQ2:AQ3"/>
    <mergeCell ref="AN2:AN3"/>
    <mergeCell ref="AG2:AG3"/>
    <mergeCell ref="AO2:AO3"/>
    <mergeCell ref="AL2:AL3"/>
    <mergeCell ref="AM2:AM3"/>
    <mergeCell ref="AB2:AB3"/>
    <mergeCell ref="C7:D7"/>
    <mergeCell ref="E7:G7"/>
    <mergeCell ref="H7:J7"/>
    <mergeCell ref="AI2:AI3"/>
    <mergeCell ref="AE2:AE3"/>
    <mergeCell ref="AF2:AF3"/>
    <mergeCell ref="C6:D6"/>
    <mergeCell ref="E6:G6"/>
    <mergeCell ref="H6:J6"/>
    <mergeCell ref="AD2:AD3"/>
    <mergeCell ref="C12:D12"/>
    <mergeCell ref="E12:G12"/>
    <mergeCell ref="H12:J12"/>
    <mergeCell ref="C8:D8"/>
    <mergeCell ref="E8:G8"/>
    <mergeCell ref="H8:J8"/>
    <mergeCell ref="C13:D13"/>
    <mergeCell ref="E13:G13"/>
    <mergeCell ref="H13:J13"/>
    <mergeCell ref="C10:D10"/>
    <mergeCell ref="E10:G10"/>
    <mergeCell ref="H10:J10"/>
    <mergeCell ref="C11:D11"/>
    <mergeCell ref="E11:G11"/>
    <mergeCell ref="H11:J11"/>
    <mergeCell ref="C9:D9"/>
    <mergeCell ref="E9:G9"/>
    <mergeCell ref="H9:J9"/>
    <mergeCell ref="C16:D16"/>
    <mergeCell ref="E16:G16"/>
    <mergeCell ref="H16:J16"/>
    <mergeCell ref="C17:D17"/>
    <mergeCell ref="E17:G17"/>
    <mergeCell ref="H17:J17"/>
    <mergeCell ref="C14:D14"/>
    <mergeCell ref="E14:G14"/>
    <mergeCell ref="H14:J14"/>
    <mergeCell ref="C15:D15"/>
    <mergeCell ref="E15:G15"/>
    <mergeCell ref="H15:J15"/>
    <mergeCell ref="C20:D20"/>
    <mergeCell ref="E20:G20"/>
    <mergeCell ref="H20:J20"/>
    <mergeCell ref="C21:D21"/>
    <mergeCell ref="E21:G21"/>
    <mergeCell ref="H21:J21"/>
    <mergeCell ref="C18:D18"/>
    <mergeCell ref="E18:G18"/>
    <mergeCell ref="H18:J18"/>
    <mergeCell ref="C19:D19"/>
    <mergeCell ref="E19:G19"/>
    <mergeCell ref="H19:J19"/>
    <mergeCell ref="C24:D24"/>
    <mergeCell ref="E24:G24"/>
    <mergeCell ref="H24:J24"/>
    <mergeCell ref="C25:D25"/>
    <mergeCell ref="E25:G25"/>
    <mergeCell ref="H25:J25"/>
    <mergeCell ref="C22:D22"/>
    <mergeCell ref="E22:G22"/>
    <mergeCell ref="H22:J22"/>
    <mergeCell ref="C23:D23"/>
    <mergeCell ref="E23:G23"/>
    <mergeCell ref="H23:J23"/>
    <mergeCell ref="C28:D28"/>
    <mergeCell ref="E28:G28"/>
    <mergeCell ref="H28:J28"/>
    <mergeCell ref="C29:D29"/>
    <mergeCell ref="E29:G29"/>
    <mergeCell ref="H29:J29"/>
    <mergeCell ref="C26:D26"/>
    <mergeCell ref="E26:G26"/>
    <mergeCell ref="H26:J26"/>
    <mergeCell ref="C27:D27"/>
    <mergeCell ref="E27:G27"/>
    <mergeCell ref="H27:J27"/>
    <mergeCell ref="C32:D32"/>
    <mergeCell ref="E32:G32"/>
    <mergeCell ref="H32:J32"/>
    <mergeCell ref="C33:D33"/>
    <mergeCell ref="E33:G33"/>
    <mergeCell ref="H33:J33"/>
    <mergeCell ref="C30:D30"/>
    <mergeCell ref="E30:G30"/>
    <mergeCell ref="H30:J30"/>
    <mergeCell ref="C31:D31"/>
    <mergeCell ref="E31:G31"/>
    <mergeCell ref="H31:J31"/>
    <mergeCell ref="C36:D36"/>
    <mergeCell ref="E36:G36"/>
    <mergeCell ref="H36:J36"/>
    <mergeCell ref="C37:D37"/>
    <mergeCell ref="E37:G37"/>
    <mergeCell ref="H37:J37"/>
    <mergeCell ref="C34:D34"/>
    <mergeCell ref="E34:G34"/>
    <mergeCell ref="H34:J34"/>
    <mergeCell ref="C35:D35"/>
    <mergeCell ref="E35:G35"/>
    <mergeCell ref="H35:J35"/>
    <mergeCell ref="C40:D40"/>
    <mergeCell ref="E40:G40"/>
    <mergeCell ref="H40:J40"/>
    <mergeCell ref="C41:D41"/>
    <mergeCell ref="E41:G41"/>
    <mergeCell ref="H41:J41"/>
    <mergeCell ref="C38:D38"/>
    <mergeCell ref="E38:G38"/>
    <mergeCell ref="H38:J38"/>
    <mergeCell ref="C39:D39"/>
    <mergeCell ref="E39:G39"/>
    <mergeCell ref="H39:J39"/>
    <mergeCell ref="C44:D44"/>
    <mergeCell ref="E44:G44"/>
    <mergeCell ref="H44:J44"/>
    <mergeCell ref="C45:D45"/>
    <mergeCell ref="E45:G45"/>
    <mergeCell ref="H45:J45"/>
    <mergeCell ref="C42:D42"/>
    <mergeCell ref="E42:G42"/>
    <mergeCell ref="H42:J42"/>
    <mergeCell ref="C43:D43"/>
    <mergeCell ref="E43:G43"/>
    <mergeCell ref="H43:J43"/>
    <mergeCell ref="C48:D48"/>
    <mergeCell ref="E48:G48"/>
    <mergeCell ref="H48:J48"/>
    <mergeCell ref="C49:D49"/>
    <mergeCell ref="E49:G49"/>
    <mergeCell ref="H49:J49"/>
    <mergeCell ref="C46:D46"/>
    <mergeCell ref="E46:G46"/>
    <mergeCell ref="H46:J46"/>
    <mergeCell ref="C47:D47"/>
    <mergeCell ref="E47:G47"/>
    <mergeCell ref="H47:J47"/>
    <mergeCell ref="C52:D52"/>
    <mergeCell ref="E52:G52"/>
    <mergeCell ref="H52:J52"/>
    <mergeCell ref="C53:D53"/>
    <mergeCell ref="E53:G53"/>
    <mergeCell ref="H53:J53"/>
    <mergeCell ref="C50:D50"/>
    <mergeCell ref="E50:G50"/>
    <mergeCell ref="H50:J50"/>
    <mergeCell ref="C51:D51"/>
    <mergeCell ref="E51:G51"/>
    <mergeCell ref="H51:J51"/>
    <mergeCell ref="C56:D56"/>
    <mergeCell ref="E56:G56"/>
    <mergeCell ref="H56:J56"/>
    <mergeCell ref="C57:D57"/>
    <mergeCell ref="E57:G57"/>
    <mergeCell ref="H57:J57"/>
    <mergeCell ref="C54:D54"/>
    <mergeCell ref="E54:G54"/>
    <mergeCell ref="H54:J54"/>
    <mergeCell ref="C55:D55"/>
    <mergeCell ref="E55:G55"/>
    <mergeCell ref="H55:J55"/>
    <mergeCell ref="C60:D60"/>
    <mergeCell ref="E60:G60"/>
    <mergeCell ref="H60:J60"/>
    <mergeCell ref="C61:D61"/>
    <mergeCell ref="E61:G61"/>
    <mergeCell ref="H61:J61"/>
    <mergeCell ref="C58:D58"/>
    <mergeCell ref="E58:G58"/>
    <mergeCell ref="H58:J58"/>
    <mergeCell ref="C59:D59"/>
    <mergeCell ref="E59:G59"/>
    <mergeCell ref="H59:J59"/>
    <mergeCell ref="C64:D64"/>
    <mergeCell ref="E64:G64"/>
    <mergeCell ref="H64:J64"/>
    <mergeCell ref="C65:D65"/>
    <mergeCell ref="E65:G65"/>
    <mergeCell ref="H65:J65"/>
    <mergeCell ref="C62:D62"/>
    <mergeCell ref="E62:G62"/>
    <mergeCell ref="H62:J62"/>
    <mergeCell ref="C63:D63"/>
    <mergeCell ref="E63:G63"/>
    <mergeCell ref="H63:J63"/>
    <mergeCell ref="C68:D68"/>
    <mergeCell ref="E68:G68"/>
    <mergeCell ref="H68:J68"/>
    <mergeCell ref="C69:D69"/>
    <mergeCell ref="E69:G69"/>
    <mergeCell ref="H69:J69"/>
    <mergeCell ref="C66:D66"/>
    <mergeCell ref="E66:G66"/>
    <mergeCell ref="H66:J66"/>
    <mergeCell ref="C67:D67"/>
    <mergeCell ref="E67:G67"/>
    <mergeCell ref="H67:J67"/>
    <mergeCell ref="C72:D72"/>
    <mergeCell ref="E72:G72"/>
    <mergeCell ref="H72:J72"/>
    <mergeCell ref="C73:D73"/>
    <mergeCell ref="E73:G73"/>
    <mergeCell ref="H73:J73"/>
    <mergeCell ref="C70:D70"/>
    <mergeCell ref="E70:G70"/>
    <mergeCell ref="H70:J70"/>
    <mergeCell ref="C71:D71"/>
    <mergeCell ref="E71:G71"/>
    <mergeCell ref="H71:J71"/>
    <mergeCell ref="C76:D76"/>
    <mergeCell ref="E76:G76"/>
    <mergeCell ref="H76:J76"/>
    <mergeCell ref="C77:D77"/>
    <mergeCell ref="E77:G77"/>
    <mergeCell ref="H77:J77"/>
    <mergeCell ref="C74:D74"/>
    <mergeCell ref="E74:G74"/>
    <mergeCell ref="H74:J74"/>
    <mergeCell ref="C75:D75"/>
    <mergeCell ref="E75:G75"/>
    <mergeCell ref="H75:J75"/>
    <mergeCell ref="C80:D80"/>
    <mergeCell ref="E80:G80"/>
    <mergeCell ref="H80:J80"/>
    <mergeCell ref="C81:D81"/>
    <mergeCell ref="E81:G81"/>
    <mergeCell ref="H81:J81"/>
    <mergeCell ref="C78:D78"/>
    <mergeCell ref="E78:G78"/>
    <mergeCell ref="H78:J78"/>
    <mergeCell ref="C79:D79"/>
    <mergeCell ref="E79:G79"/>
    <mergeCell ref="H79:J79"/>
    <mergeCell ref="C84:D84"/>
    <mergeCell ref="E84:G84"/>
    <mergeCell ref="H84:J84"/>
    <mergeCell ref="C85:D85"/>
    <mergeCell ref="E85:G85"/>
    <mergeCell ref="H85:J85"/>
    <mergeCell ref="C82:D82"/>
    <mergeCell ref="E82:G82"/>
    <mergeCell ref="H82:J82"/>
    <mergeCell ref="C83:D83"/>
    <mergeCell ref="E83:G83"/>
    <mergeCell ref="H83:J83"/>
    <mergeCell ref="C88:D88"/>
    <mergeCell ref="E88:G88"/>
    <mergeCell ref="H88:J88"/>
    <mergeCell ref="C89:D89"/>
    <mergeCell ref="E89:G89"/>
    <mergeCell ref="H89:J89"/>
    <mergeCell ref="C86:D86"/>
    <mergeCell ref="E86:G86"/>
    <mergeCell ref="H86:J86"/>
    <mergeCell ref="C87:D87"/>
    <mergeCell ref="E87:G87"/>
    <mergeCell ref="H87:J87"/>
    <mergeCell ref="C96:D96"/>
    <mergeCell ref="E96:G96"/>
    <mergeCell ref="H96:J96"/>
    <mergeCell ref="AC2:AC3"/>
    <mergeCell ref="AJ2:AJ3"/>
    <mergeCell ref="AA2:AA3"/>
    <mergeCell ref="C94:D94"/>
    <mergeCell ref="E94:G94"/>
    <mergeCell ref="H94:J94"/>
    <mergeCell ref="C95:D95"/>
    <mergeCell ref="E95:G95"/>
    <mergeCell ref="H95:J95"/>
    <mergeCell ref="C92:D92"/>
    <mergeCell ref="E92:G92"/>
    <mergeCell ref="H92:J92"/>
    <mergeCell ref="C93:D93"/>
    <mergeCell ref="E93:G93"/>
    <mergeCell ref="H93:J93"/>
    <mergeCell ref="C90:D90"/>
    <mergeCell ref="E90:G90"/>
    <mergeCell ref="H90:J90"/>
    <mergeCell ref="C91:D91"/>
    <mergeCell ref="E91:G91"/>
    <mergeCell ref="H91:J91"/>
  </mergeCells>
  <phoneticPr fontId="7"/>
  <printOptions horizontalCentered="1"/>
  <pageMargins left="0.70866141732283472" right="0.51181102362204722" top="0.74803149606299213" bottom="0.74803149606299213" header="0.31496062992125984" footer="0.31496062992125984"/>
  <pageSetup paperSize="9" scale="71" fitToHeight="0" orientation="portrait" r:id="rId1"/>
  <headerFooter>
    <oddHeader>&amp;L&amp;D（&amp;T）&amp;C&amp;F&amp;A&amp;R&amp;P/&amp;N</oddHeader>
  </headerFooter>
  <ignoredErrors>
    <ignoredError sqref="A4:A88" numberStoredAsText="1"/>
  </ignoredErrors>
  <extLst>
    <ext xmlns:x14="http://schemas.microsoft.com/office/spreadsheetml/2009/9/main" uri="{CCE6A557-97BC-4b89-ADB6-D9C93CAAB3DF}">
      <x14:dataValidations xmlns:xm="http://schemas.microsoft.com/office/excel/2006/main" count="1">
        <x14:dataValidation type="list" allowBlank="1" showInputMessage="1" xr:uid="{13CC345D-94F4-4956-A88C-FAAC181372C3}">
          <x14:formula1>
            <xm:f>【分析依頼書】!$AC$54:$AG$54</xm:f>
          </x14:formula1>
          <xm:sqref>L4:L88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50244-4EFB-4AF5-B8F2-0980E9CF735A}">
  <dimension ref="A1:X43"/>
  <sheetViews>
    <sheetView showGridLines="0" zoomScaleNormal="100" workbookViewId="0">
      <selection sqref="A1:D1"/>
    </sheetView>
  </sheetViews>
  <sheetFormatPr defaultColWidth="0" defaultRowHeight="18.75" customHeight="1" zeroHeight="1"/>
  <cols>
    <col min="1" max="24" width="9" customWidth="1"/>
    <col min="25" max="16384" width="9" hidden="1"/>
  </cols>
  <sheetData>
    <row r="1" spans="1:15" ht="25.5">
      <c r="A1" s="283" t="s">
        <v>417</v>
      </c>
      <c r="B1" s="283"/>
      <c r="C1" s="283"/>
      <c r="D1" s="283"/>
      <c r="E1" s="89"/>
      <c r="F1" s="97" t="s">
        <v>418</v>
      </c>
    </row>
    <row r="2" spans="1:15">
      <c r="F2" t="s">
        <v>419</v>
      </c>
    </row>
    <row r="3" spans="1:15">
      <c r="F3" t="s">
        <v>420</v>
      </c>
    </row>
    <row r="4" spans="1:15"/>
    <row r="5" spans="1:15" ht="26.25" thickBot="1">
      <c r="A5" s="284" t="s">
        <v>184</v>
      </c>
      <c r="B5" s="284"/>
      <c r="C5" s="284"/>
      <c r="D5" s="284"/>
      <c r="E5" s="90"/>
      <c r="L5" s="91" t="s">
        <v>421</v>
      </c>
      <c r="M5" s="92"/>
      <c r="N5" s="92"/>
      <c r="O5" s="92"/>
    </row>
    <row r="6" spans="1:15" ht="19.5" thickTop="1"/>
    <row r="7" spans="1:15">
      <c r="A7" s="47" t="s">
        <v>185</v>
      </c>
      <c r="B7" s="47"/>
      <c r="F7" s="47" t="s">
        <v>186</v>
      </c>
      <c r="L7" s="47"/>
    </row>
    <row r="8" spans="1:15">
      <c r="A8" t="s">
        <v>187</v>
      </c>
      <c r="F8" t="s">
        <v>187</v>
      </c>
    </row>
    <row r="9" spans="1:15">
      <c r="A9" t="s">
        <v>188</v>
      </c>
      <c r="F9" t="s">
        <v>189</v>
      </c>
    </row>
    <row r="10" spans="1:15"/>
    <row r="11" spans="1:15">
      <c r="A11" s="47" t="s">
        <v>190</v>
      </c>
      <c r="F11" s="47" t="s">
        <v>191</v>
      </c>
    </row>
    <row r="12" spans="1:15">
      <c r="A12" s="1" t="s">
        <v>192</v>
      </c>
      <c r="F12" s="48" t="s">
        <v>193</v>
      </c>
    </row>
    <row r="13" spans="1:15">
      <c r="A13" t="s">
        <v>194</v>
      </c>
      <c r="F13" t="s">
        <v>195</v>
      </c>
    </row>
    <row r="14" spans="1:15">
      <c r="A14" s="93"/>
      <c r="F14" s="93"/>
    </row>
    <row r="15" spans="1:15"/>
    <row r="16" spans="1:15"/>
    <row r="17" spans="1:23"/>
    <row r="18" spans="1:23"/>
    <row r="19" spans="1:23"/>
    <row r="20" spans="1:23">
      <c r="L20" t="s">
        <v>422</v>
      </c>
      <c r="R20" t="s">
        <v>423</v>
      </c>
    </row>
    <row r="21" spans="1:23" ht="18.75" customHeight="1" thickBot="1">
      <c r="A21" s="285" t="s">
        <v>196</v>
      </c>
      <c r="B21" s="285"/>
      <c r="C21" s="285"/>
      <c r="R21" s="97" t="s">
        <v>424</v>
      </c>
      <c r="S21" s="120"/>
      <c r="T21" s="120"/>
      <c r="U21" s="120"/>
    </row>
    <row r="22" spans="1:23" ht="19.5" thickTop="1">
      <c r="A22" s="121"/>
    </row>
    <row r="23" spans="1:23" ht="19.5" customHeight="1">
      <c r="A23" s="121" t="s">
        <v>425</v>
      </c>
      <c r="B23" s="122"/>
      <c r="C23" s="122"/>
      <c r="G23" s="47" t="s">
        <v>426</v>
      </c>
      <c r="L23" s="47"/>
      <c r="M23" s="47" t="s">
        <v>427</v>
      </c>
      <c r="N23" s="47"/>
    </row>
    <row r="24" spans="1:23" ht="19.5" customHeight="1">
      <c r="A24" s="94"/>
      <c r="G24" s="94"/>
      <c r="V24" s="120"/>
      <c r="W24" s="120"/>
    </row>
    <row r="25" spans="1:23" ht="19.5" customHeight="1">
      <c r="R25" s="120"/>
      <c r="T25" s="120"/>
      <c r="W25" s="120"/>
    </row>
    <row r="26" spans="1:23">
      <c r="O26" s="103" t="s">
        <v>428</v>
      </c>
      <c r="R26" s="120"/>
      <c r="S26" s="120"/>
      <c r="T26" s="120"/>
      <c r="U26" s="103" t="s">
        <v>429</v>
      </c>
      <c r="V26" s="120"/>
      <c r="W26" s="120"/>
    </row>
    <row r="27" spans="1:23" ht="18.75" customHeight="1">
      <c r="O27" s="97" t="s">
        <v>430</v>
      </c>
      <c r="U27" t="s">
        <v>431</v>
      </c>
    </row>
    <row r="28" spans="1:23" ht="18.75" customHeight="1">
      <c r="L28" s="123"/>
      <c r="M28" s="123"/>
      <c r="O28" s="97" t="s">
        <v>432</v>
      </c>
      <c r="U28" s="48" t="s">
        <v>433</v>
      </c>
    </row>
    <row r="29" spans="1:23">
      <c r="O29" t="s">
        <v>434</v>
      </c>
      <c r="U29" s="97" t="s">
        <v>435</v>
      </c>
    </row>
    <row r="30" spans="1:23">
      <c r="O30" t="s">
        <v>436</v>
      </c>
    </row>
    <row r="31" spans="1:23"/>
    <row r="32" spans="1:23"/>
    <row r="33" spans="1:21"/>
    <row r="34" spans="1:21"/>
    <row r="35" spans="1:21"/>
    <row r="36" spans="1:21">
      <c r="O36" s="103" t="s">
        <v>437</v>
      </c>
      <c r="U36" s="103" t="s">
        <v>438</v>
      </c>
    </row>
    <row r="37" spans="1:21">
      <c r="O37" t="s">
        <v>439</v>
      </c>
      <c r="U37" s="97" t="s">
        <v>440</v>
      </c>
    </row>
    <row r="38" spans="1:21">
      <c r="O38" s="97" t="s">
        <v>441</v>
      </c>
      <c r="U38" t="s">
        <v>442</v>
      </c>
    </row>
    <row r="39" spans="1:21">
      <c r="A39" t="s">
        <v>443</v>
      </c>
      <c r="O39" s="97" t="s">
        <v>444</v>
      </c>
      <c r="U39" t="s">
        <v>445</v>
      </c>
    </row>
    <row r="40" spans="1:21">
      <c r="A40" t="s">
        <v>446</v>
      </c>
      <c r="O40" t="s">
        <v>447</v>
      </c>
      <c r="U40" t="s">
        <v>448</v>
      </c>
    </row>
    <row r="41" spans="1:21">
      <c r="A41" t="s">
        <v>449</v>
      </c>
      <c r="O41" s="97" t="s">
        <v>450</v>
      </c>
    </row>
    <row r="42" spans="1:21">
      <c r="O42" s="97" t="s">
        <v>451</v>
      </c>
    </row>
    <row r="43" spans="1:21"/>
  </sheetData>
  <sheetProtection algorithmName="SHA-512" hashValue="QajODwryo673qm1WEpoF/iZCPi33YoJPqrIWfxCVLa/Fp9JWjntjMqad3fXcsfbe0sjyUFyDaW4teWne8L+/Ew==" saltValue="b+G/xUiupV+IghbGUTNG4Q==" spinCount="100000" sheet="1" objects="1" scenarios="1"/>
  <mergeCells count="3">
    <mergeCell ref="A1:D1"/>
    <mergeCell ref="A5:D5"/>
    <mergeCell ref="A21:C21"/>
  </mergeCells>
  <phoneticPr fontId="7"/>
  <pageMargins left="0.25" right="0.25" top="0.75" bottom="0.75" header="0.3" footer="0.3"/>
  <pageSetup paperSize="8" scale="90" pageOrder="overThenDown"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09700-3190-4453-97EE-A53433EE84A1}">
  <dimension ref="B1:L18"/>
  <sheetViews>
    <sheetView showGridLines="0" workbookViewId="0">
      <selection activeCell="N6" sqref="N6"/>
    </sheetView>
  </sheetViews>
  <sheetFormatPr defaultRowHeight="18.75"/>
  <cols>
    <col min="1" max="1" width="4.375" customWidth="1"/>
    <col min="2" max="2" width="11.375" customWidth="1"/>
    <col min="3" max="5" width="9.125" customWidth="1"/>
    <col min="6" max="8" width="9.25" customWidth="1"/>
    <col min="9" max="11" width="11.5" customWidth="1"/>
    <col min="12" max="12" width="10.25" customWidth="1"/>
  </cols>
  <sheetData>
    <row r="1" spans="2:12" ht="28.5" customHeight="1" thickBot="1">
      <c r="B1" s="286" t="s">
        <v>266</v>
      </c>
      <c r="C1" s="286"/>
      <c r="D1" s="286"/>
      <c r="E1" s="286"/>
    </row>
    <row r="2" spans="2:12" ht="12" customHeight="1" thickBot="1"/>
    <row r="3" spans="2:12" ht="24.75" customHeight="1" thickBot="1">
      <c r="B3" s="287" t="s">
        <v>267</v>
      </c>
      <c r="C3" s="294" t="s">
        <v>268</v>
      </c>
      <c r="D3" s="294"/>
      <c r="E3" s="294"/>
      <c r="F3" s="294"/>
      <c r="G3" s="294"/>
      <c r="H3" s="294"/>
      <c r="I3" s="295" t="s">
        <v>269</v>
      </c>
      <c r="J3" s="294"/>
      <c r="K3" s="296"/>
      <c r="L3" s="102"/>
    </row>
    <row r="4" spans="2:12" ht="18.75" customHeight="1">
      <c r="B4" s="288"/>
      <c r="C4" s="319" t="s">
        <v>270</v>
      </c>
      <c r="D4" s="320"/>
      <c r="E4" s="321"/>
      <c r="F4" s="324" t="s">
        <v>279</v>
      </c>
      <c r="G4" s="320"/>
      <c r="H4" s="320"/>
      <c r="I4" s="304" t="s">
        <v>271</v>
      </c>
      <c r="J4" s="305"/>
      <c r="K4" s="306"/>
      <c r="L4" s="100"/>
    </row>
    <row r="5" spans="2:12" ht="30.75" customHeight="1" thickBot="1">
      <c r="B5" s="289"/>
      <c r="C5" s="322"/>
      <c r="D5" s="322"/>
      <c r="E5" s="323"/>
      <c r="F5" s="325"/>
      <c r="G5" s="322"/>
      <c r="H5" s="322"/>
      <c r="I5" s="307"/>
      <c r="J5" s="308"/>
      <c r="K5" s="309"/>
      <c r="L5" s="100"/>
    </row>
    <row r="6" spans="2:12" ht="19.5" customHeight="1" thickTop="1">
      <c r="B6" s="290" t="s">
        <v>280</v>
      </c>
      <c r="C6" s="299" t="s">
        <v>409</v>
      </c>
      <c r="D6" s="300"/>
      <c r="E6" s="300"/>
      <c r="F6" s="297" t="s">
        <v>127</v>
      </c>
      <c r="G6" s="297"/>
      <c r="H6" s="208"/>
      <c r="I6" s="310" t="s">
        <v>416</v>
      </c>
      <c r="J6" s="311"/>
      <c r="K6" s="312"/>
      <c r="L6" s="101"/>
    </row>
    <row r="7" spans="2:12" ht="19.5" customHeight="1">
      <c r="B7" s="291"/>
      <c r="C7" s="301"/>
      <c r="D7" s="302"/>
      <c r="E7" s="302"/>
      <c r="F7" s="229"/>
      <c r="G7" s="229"/>
      <c r="H7" s="298"/>
      <c r="I7" s="313"/>
      <c r="J7" s="314"/>
      <c r="K7" s="315"/>
      <c r="L7" s="101"/>
    </row>
    <row r="8" spans="2:12" ht="19.5" customHeight="1">
      <c r="B8" s="292" t="s">
        <v>281</v>
      </c>
      <c r="C8" s="299" t="s">
        <v>410</v>
      </c>
      <c r="D8" s="300"/>
      <c r="E8" s="300"/>
      <c r="F8" s="229" t="s">
        <v>127</v>
      </c>
      <c r="G8" s="229"/>
      <c r="H8" s="298"/>
      <c r="I8" s="313"/>
      <c r="J8" s="314"/>
      <c r="K8" s="315"/>
      <c r="L8" s="101"/>
    </row>
    <row r="9" spans="2:12" ht="19.5" customHeight="1">
      <c r="B9" s="292"/>
      <c r="C9" s="301"/>
      <c r="D9" s="302"/>
      <c r="E9" s="302"/>
      <c r="F9" s="229"/>
      <c r="G9" s="229"/>
      <c r="H9" s="298"/>
      <c r="I9" s="313"/>
      <c r="J9" s="314"/>
      <c r="K9" s="315"/>
      <c r="L9" s="101"/>
    </row>
    <row r="10" spans="2:12" ht="19.5" customHeight="1">
      <c r="B10" s="293" t="s">
        <v>282</v>
      </c>
      <c r="C10" s="299" t="s">
        <v>411</v>
      </c>
      <c r="D10" s="300"/>
      <c r="E10" s="300"/>
      <c r="F10" s="299" t="s">
        <v>414</v>
      </c>
      <c r="G10" s="300"/>
      <c r="H10" s="300"/>
      <c r="I10" s="313"/>
      <c r="J10" s="314"/>
      <c r="K10" s="315"/>
      <c r="L10" s="101"/>
    </row>
    <row r="11" spans="2:12" ht="19.5" customHeight="1">
      <c r="B11" s="293"/>
      <c r="C11" s="301"/>
      <c r="D11" s="302"/>
      <c r="E11" s="302"/>
      <c r="F11" s="301"/>
      <c r="G11" s="302"/>
      <c r="H11" s="302"/>
      <c r="I11" s="313"/>
      <c r="J11" s="314"/>
      <c r="K11" s="315"/>
      <c r="L11" s="101"/>
    </row>
    <row r="12" spans="2:12" ht="19.5" customHeight="1">
      <c r="B12" s="333" t="s">
        <v>283</v>
      </c>
      <c r="C12" s="299" t="s">
        <v>412</v>
      </c>
      <c r="D12" s="300"/>
      <c r="E12" s="300"/>
      <c r="F12" s="299" t="s">
        <v>415</v>
      </c>
      <c r="G12" s="300"/>
      <c r="H12" s="300"/>
      <c r="I12" s="313"/>
      <c r="J12" s="314"/>
      <c r="K12" s="315"/>
      <c r="L12" s="101"/>
    </row>
    <row r="13" spans="2:12" ht="19.5" customHeight="1">
      <c r="B13" s="333"/>
      <c r="C13" s="301"/>
      <c r="D13" s="302"/>
      <c r="E13" s="302"/>
      <c r="F13" s="301"/>
      <c r="G13" s="302"/>
      <c r="H13" s="302"/>
      <c r="I13" s="313"/>
      <c r="J13" s="314"/>
      <c r="K13" s="315"/>
      <c r="L13" s="101"/>
    </row>
    <row r="14" spans="2:12" ht="18.75" customHeight="1">
      <c r="B14" s="328" t="s">
        <v>284</v>
      </c>
      <c r="C14" s="330" t="s">
        <v>413</v>
      </c>
      <c r="D14" s="302"/>
      <c r="E14" s="302"/>
      <c r="F14" s="229" t="s">
        <v>127</v>
      </c>
      <c r="G14" s="229"/>
      <c r="H14" s="298"/>
      <c r="I14" s="313"/>
      <c r="J14" s="314"/>
      <c r="K14" s="315"/>
      <c r="L14" s="101"/>
    </row>
    <row r="15" spans="2:12" ht="20.25" customHeight="1" thickBot="1">
      <c r="B15" s="329"/>
      <c r="C15" s="331"/>
      <c r="D15" s="332"/>
      <c r="E15" s="332"/>
      <c r="F15" s="326"/>
      <c r="G15" s="326"/>
      <c r="H15" s="327"/>
      <c r="I15" s="316"/>
      <c r="J15" s="317"/>
      <c r="K15" s="318"/>
      <c r="L15" s="101"/>
    </row>
    <row r="16" spans="2:12">
      <c r="B16" s="103" t="s">
        <v>285</v>
      </c>
      <c r="E16" s="85" t="s">
        <v>286</v>
      </c>
      <c r="I16" s="105" t="s">
        <v>287</v>
      </c>
    </row>
    <row r="17" spans="2:11">
      <c r="B17" s="103" t="s">
        <v>288</v>
      </c>
    </row>
    <row r="18" spans="2:11" ht="34.5" customHeight="1">
      <c r="B18" s="303" t="s">
        <v>308</v>
      </c>
      <c r="C18" s="303"/>
      <c r="D18" s="303"/>
      <c r="E18" s="303"/>
      <c r="F18" s="303"/>
      <c r="G18" s="303"/>
      <c r="H18" s="303"/>
      <c r="I18" s="303"/>
      <c r="J18" s="303"/>
      <c r="K18" s="303"/>
    </row>
  </sheetData>
  <mergeCells count="24">
    <mergeCell ref="B18:K18"/>
    <mergeCell ref="I4:K5"/>
    <mergeCell ref="I6:K15"/>
    <mergeCell ref="C4:E5"/>
    <mergeCell ref="F4:H5"/>
    <mergeCell ref="F12:H13"/>
    <mergeCell ref="F14:H15"/>
    <mergeCell ref="B14:B15"/>
    <mergeCell ref="C12:E13"/>
    <mergeCell ref="C14:E15"/>
    <mergeCell ref="B12:B13"/>
    <mergeCell ref="I3:K3"/>
    <mergeCell ref="F6:H7"/>
    <mergeCell ref="F8:H9"/>
    <mergeCell ref="F10:H11"/>
    <mergeCell ref="C6:E7"/>
    <mergeCell ref="C8:E9"/>
    <mergeCell ref="C10:E11"/>
    <mergeCell ref="B1:E1"/>
    <mergeCell ref="B3:B5"/>
    <mergeCell ref="B6:B7"/>
    <mergeCell ref="B8:B9"/>
    <mergeCell ref="B10:B11"/>
    <mergeCell ref="C3:H3"/>
  </mergeCells>
  <phoneticPr fontId="7"/>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【免責事項】 </vt:lpstr>
      <vt:lpstr>【分析依頼書】</vt:lpstr>
      <vt:lpstr>【試料追加シート】</vt:lpstr>
      <vt:lpstr>【分析試料量・梱包】 </vt:lpstr>
      <vt:lpstr>分析料金表</vt:lpstr>
      <vt:lpstr>【試料追加シート】!Print_Area</vt:lpstr>
      <vt:lpstr>【分析依頼書】!Print_Area</vt:lpstr>
      <vt:lpstr>'【免責事項】 '!Print_Area</vt:lpstr>
      <vt:lpstr>'【免責事項】 '!Print_Titles</vt:lpstr>
      <vt:lpstr>分析料金表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Kazuya Sakaguchi</dc:creator>
  <cp:lastModifiedBy>四方田 宰</cp:lastModifiedBy>
  <cp:lastPrinted>2025-10-21T04:50:04Z</cp:lastPrinted>
  <dcterms:created xsi:type="dcterms:W3CDTF">2025-08-21T01:10:13Z</dcterms:created>
  <dcterms:modified xsi:type="dcterms:W3CDTF">2025-11-04T00:31:48Z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2025-08-21T08:12:18Z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07aa686b-a178-45cc-a2b5-6fd9a7ca1c28</vt:lpwstr>
  </property>
  <property fmtid="{D5CDD505-2E9C-101B-9397-08002B2CF9AE}" pid="8" name="MSIP_Label_e3679394-fcd4-48c1-82f3-c1b8601692ff_ContentBits">
    <vt:lpwstr>0</vt:lpwstr>
  </property>
  <property fmtid="{D5CDD505-2E9C-101B-9397-08002B2CF9AE}" pid="9" name="MSIP_Label_e3679394-fcd4-48c1-82f3-c1b8601692ff_Tag">
    <vt:lpwstr>10, 3, 0, 1</vt:lpwstr>
  </property>
</Properties>
</file>